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5200" windowHeight="11385" tabRatio="913" activeTab="0"/>
  </bookViews>
  <sheets>
    <sheet name="Būvnieka koptāme" sheetId="24" r:id="rId1"/>
    <sheet name="Kopsavilkums" sheetId="25" r:id="rId2"/>
    <sheet name="LT-1;SagatavZemesd" sheetId="70" r:id="rId3"/>
    <sheet name="LT-2; VispCeltn" sheetId="80" r:id="rId4"/>
    <sheet name="LT-3; UK_UKT" sheetId="79" r:id="rId5"/>
    <sheet name="LT-4; AVK" sheetId="78" r:id="rId6"/>
    <sheet name="LT-5; SM" sheetId="76" r:id="rId7"/>
    <sheet name="LT-6; VAS" sheetId="81" r:id="rId8"/>
    <sheet name="LT-7; EL" sheetId="82" r:id="rId9"/>
  </sheets>
  <definedNames>
    <definedName name="_xlnm.Print_Area" localSheetId="1">'Kopsavilkums'!$A$1:$H$39</definedName>
    <definedName name="_xlnm.Print_Area" localSheetId="2">'LT-1;SagatavZemesd'!$A$2:$P$67</definedName>
    <definedName name="_xlnm.Print_Area" localSheetId="3">'LT-2; VispCeltn'!$A$2:$P$173</definedName>
    <definedName name="_xlnm.Print_Area" localSheetId="4">'LT-3; UK_UKT'!$A$2:$P$51</definedName>
    <definedName name="_xlnm.Print_Area" localSheetId="5">'LT-4; AVK'!$A$2:$P$48</definedName>
    <definedName name="_xlnm.Print_Area" localSheetId="6">'LT-5; SM'!$A$2:$P$155</definedName>
    <definedName name="_xlnm.Print_Area" localSheetId="7">'LT-6; VAS'!$A$2:$P$24</definedName>
    <definedName name="_xlnm.Print_Area" localSheetId="8">'LT-7; EL'!$A$1:$E$96</definedName>
    <definedName name="_xlnm.Print_Titles" localSheetId="1">'Kopsavilkums'!$15:$19</definedName>
    <definedName name="_xlnm.Print_Titles" localSheetId="2">'LT-1;SagatavZemesd'!$8:$10</definedName>
    <definedName name="_xlnm.Print_Titles" localSheetId="3">'LT-2; VispCeltn'!$8:$10</definedName>
    <definedName name="_xlnm.Print_Titles" localSheetId="4">'LT-3; UK_UKT'!$8:$10</definedName>
    <definedName name="_xlnm.Print_Titles" localSheetId="5">'LT-4; AVK'!$8:$10</definedName>
  </definedNames>
  <calcPr calcId="152511"/>
</workbook>
</file>

<file path=xl/sharedStrings.xml><?xml version="1.0" encoding="utf-8"?>
<sst xmlns="http://schemas.openxmlformats.org/spreadsheetml/2006/main" count="2088" uniqueCount="967">
  <si>
    <t>Kopējā darbietilpība, c/h</t>
  </si>
  <si>
    <t>Nr. P.k.</t>
  </si>
  <si>
    <t>Kods, tāmes Nr.</t>
  </si>
  <si>
    <t xml:space="preserve">Darba veids vai konstruktīvā elementa nosaukums </t>
  </si>
  <si>
    <t>Tai skaitā</t>
  </si>
  <si>
    <t>Virsizdevumi</t>
  </si>
  <si>
    <t>t.sk. Darba aizsardzība</t>
  </si>
  <si>
    <t>Peļņa</t>
  </si>
  <si>
    <t>Pavisam kopā</t>
  </si>
  <si>
    <t xml:space="preserve">Pārbaudīja: </t>
  </si>
  <si>
    <t>APSTIPRINU</t>
  </si>
  <si>
    <t>Z.v.</t>
  </si>
  <si>
    <t>Nr.p.k.</t>
  </si>
  <si>
    <t>Kopā</t>
  </si>
  <si>
    <t>Tāmes izmaksas:</t>
  </si>
  <si>
    <t>gb.</t>
  </si>
  <si>
    <t>Objekta nosaukums</t>
  </si>
  <si>
    <t>Objekta adrese</t>
  </si>
  <si>
    <t>Pasūtītājs</t>
  </si>
  <si>
    <t>Līguma Nr.</t>
  </si>
  <si>
    <t>Nr.</t>
  </si>
  <si>
    <t>Darbu un izdevumu nosaukums</t>
  </si>
  <si>
    <t>Mērv.</t>
  </si>
  <si>
    <t>Daudz.</t>
  </si>
  <si>
    <t>Vienības izmaksa</t>
  </si>
  <si>
    <t>Kopējā izmaksa</t>
  </si>
  <si>
    <t>Laika norm. c/h</t>
  </si>
  <si>
    <t>Darbietilpība (c/h)</t>
  </si>
  <si>
    <t>m</t>
  </si>
  <si>
    <t>Kopā:</t>
  </si>
  <si>
    <t>vieta</t>
  </si>
  <si>
    <t>m³</t>
  </si>
  <si>
    <t>kpl.</t>
  </si>
  <si>
    <t>m3</t>
  </si>
  <si>
    <t>Demontāžas darbi</t>
  </si>
  <si>
    <t>gb</t>
  </si>
  <si>
    <t>1.002</t>
  </si>
  <si>
    <t>1.017</t>
  </si>
  <si>
    <t>1.018</t>
  </si>
  <si>
    <t>1.019</t>
  </si>
  <si>
    <t>1.020</t>
  </si>
  <si>
    <t>1.021</t>
  </si>
  <si>
    <t>1.022</t>
  </si>
  <si>
    <t>1.023</t>
  </si>
  <si>
    <t>1.025</t>
  </si>
  <si>
    <t>1.026</t>
  </si>
  <si>
    <t>1.027</t>
  </si>
  <si>
    <t>1.028</t>
  </si>
  <si>
    <t>1.029</t>
  </si>
  <si>
    <t>1.030</t>
  </si>
  <si>
    <t>1.031</t>
  </si>
  <si>
    <t>1.032</t>
  </si>
  <si>
    <t>1.033</t>
  </si>
  <si>
    <t>2.001</t>
  </si>
  <si>
    <t>2.004</t>
  </si>
  <si>
    <t>2.005</t>
  </si>
  <si>
    <t>2.006</t>
  </si>
  <si>
    <t>2.007</t>
  </si>
  <si>
    <t>2.008</t>
  </si>
  <si>
    <t>2.013</t>
  </si>
  <si>
    <t>2.014</t>
  </si>
  <si>
    <t>2.015</t>
  </si>
  <si>
    <t>2.016</t>
  </si>
  <si>
    <t>2.017</t>
  </si>
  <si>
    <t>2.019</t>
  </si>
  <si>
    <t>2.020</t>
  </si>
  <si>
    <t>2.022</t>
  </si>
  <si>
    <t>2.023</t>
  </si>
  <si>
    <t>2.024</t>
  </si>
  <si>
    <t>2.027</t>
  </si>
  <si>
    <t>2.028</t>
  </si>
  <si>
    <t>2.029</t>
  </si>
  <si>
    <t>2.030</t>
  </si>
  <si>
    <t>2.031</t>
  </si>
  <si>
    <t>2.033</t>
  </si>
  <si>
    <t>2.034</t>
  </si>
  <si>
    <t>2.036</t>
  </si>
  <si>
    <t>Sastādīja</t>
  </si>
  <si>
    <t>4.001</t>
  </si>
  <si>
    <t>4.002</t>
  </si>
  <si>
    <t>4.003</t>
  </si>
  <si>
    <t>4.004</t>
  </si>
  <si>
    <t>4.005</t>
  </si>
  <si>
    <r>
      <t>Darba samaksas likme (</t>
    </r>
    <r>
      <rPr>
        <sz val="10"/>
        <rFont val="Calibri"/>
        <family val="2"/>
      </rPr>
      <t>€</t>
    </r>
    <r>
      <rPr>
        <sz val="10"/>
        <rFont val="Arial"/>
        <family val="2"/>
      </rPr>
      <t>/h)</t>
    </r>
  </si>
  <si>
    <r>
      <t xml:space="preserve">Darba alga </t>
    </r>
    <r>
      <rPr>
        <sz val="10"/>
        <rFont val="Calibri"/>
        <family val="2"/>
      </rPr>
      <t>€</t>
    </r>
    <r>
      <rPr>
        <sz val="10"/>
        <rFont val="Arial"/>
        <family val="2"/>
      </rPr>
      <t>/h</t>
    </r>
  </si>
  <si>
    <t>Materiāli     €</t>
  </si>
  <si>
    <t>Mehānismi €</t>
  </si>
  <si>
    <t>Kopā           €</t>
  </si>
  <si>
    <t>Darba alga €</t>
  </si>
  <si>
    <t>Materiāli        €</t>
  </si>
  <si>
    <t>Kopā        €</t>
  </si>
  <si>
    <t>€</t>
  </si>
  <si>
    <t>Sagatavošanās darbi</t>
  </si>
  <si>
    <t>Par kopējo summu, €</t>
  </si>
  <si>
    <t>Tāmes izmaksas (€)</t>
  </si>
  <si>
    <t>darba alga (€)</t>
  </si>
  <si>
    <t>materiāli (€)</t>
  </si>
  <si>
    <t>mehānismi (€)</t>
  </si>
  <si>
    <t>Objekta izmaksas €</t>
  </si>
  <si>
    <t>m2</t>
  </si>
  <si>
    <t>1.024</t>
  </si>
  <si>
    <t>Būvlaukuma mobilizācija</t>
  </si>
  <si>
    <t>4.026</t>
  </si>
  <si>
    <t>4.027</t>
  </si>
  <si>
    <t>4.030</t>
  </si>
  <si>
    <t>1.001</t>
  </si>
  <si>
    <t>1.003</t>
  </si>
  <si>
    <t>1.004</t>
  </si>
  <si>
    <t>1.005</t>
  </si>
  <si>
    <t>1.006</t>
  </si>
  <si>
    <t>1.009</t>
  </si>
  <si>
    <t>1.010</t>
  </si>
  <si>
    <t>1.012</t>
  </si>
  <si>
    <t>1.013</t>
  </si>
  <si>
    <t>1.014</t>
  </si>
  <si>
    <t>1.015</t>
  </si>
  <si>
    <t>1.016</t>
  </si>
  <si>
    <t>4.006</t>
  </si>
  <si>
    <t>4.007</t>
  </si>
  <si>
    <t>4.008</t>
  </si>
  <si>
    <t>4.009</t>
  </si>
  <si>
    <t>4.010</t>
  </si>
  <si>
    <t>4.011</t>
  </si>
  <si>
    <t>4.012</t>
  </si>
  <si>
    <t>4.013</t>
  </si>
  <si>
    <t>4.014</t>
  </si>
  <si>
    <t>4.015</t>
  </si>
  <si>
    <t>4.028</t>
  </si>
  <si>
    <t>Demontāžas un sagatavošanas darbi</t>
  </si>
  <si>
    <t>2.025</t>
  </si>
  <si>
    <t>2.026</t>
  </si>
  <si>
    <t>3.001</t>
  </si>
  <si>
    <t>3.002</t>
  </si>
  <si>
    <t>3.004</t>
  </si>
  <si>
    <t>3.005</t>
  </si>
  <si>
    <t>3.006</t>
  </si>
  <si>
    <t>3.007</t>
  </si>
  <si>
    <t>3.008</t>
  </si>
  <si>
    <t>3.009</t>
  </si>
  <si>
    <t>3.010</t>
  </si>
  <si>
    <t>3.011</t>
  </si>
  <si>
    <t>3.012</t>
  </si>
  <si>
    <t>3.013</t>
  </si>
  <si>
    <t>3.014</t>
  </si>
  <si>
    <t>3.015</t>
  </si>
  <si>
    <t>3.016</t>
  </si>
  <si>
    <t>3.017</t>
  </si>
  <si>
    <t>3.018</t>
  </si>
  <si>
    <t>3.019</t>
  </si>
  <si>
    <t>3.020</t>
  </si>
  <si>
    <t>3.021</t>
  </si>
  <si>
    <t>3.022</t>
  </si>
  <si>
    <t>3.023</t>
  </si>
  <si>
    <t>3.024</t>
  </si>
  <si>
    <t>3.025</t>
  </si>
  <si>
    <t>3.026</t>
  </si>
  <si>
    <t>3.027</t>
  </si>
  <si>
    <t>Kods</t>
  </si>
  <si>
    <t>rasējumiem</t>
  </si>
  <si>
    <t xml:space="preserve">Tāme sastādīta </t>
  </si>
  <si>
    <t>Tāme sastādīta</t>
  </si>
  <si>
    <t>Līg.cena</t>
  </si>
  <si>
    <t>Sertifikāta Nr.</t>
  </si>
  <si>
    <t>UKT daļas</t>
  </si>
  <si>
    <t>Kopsavilkuma aprēķins Nr.1</t>
  </si>
  <si>
    <t>20___. gada _____.______________</t>
  </si>
  <si>
    <t>Būvniecības koptāme</t>
  </si>
  <si>
    <t>Būves nosaukums</t>
  </si>
  <si>
    <t>Pasūtījuma Nr.</t>
  </si>
  <si>
    <t>Tiešās izmaksas kopā, t.sk. darba devēja sociālais nodoklis (%)</t>
  </si>
  <si>
    <t xml:space="preserve">AR daļas </t>
  </si>
  <si>
    <t>EL daļas</t>
  </si>
  <si>
    <t>LT 3; Ūdensapgāde un kanalizācija</t>
  </si>
  <si>
    <t>LT-03/08/2017</t>
  </si>
  <si>
    <t>UK, UKT daļu</t>
  </si>
  <si>
    <t>Demontēt esošo sēdpodu, kanalizācijas un ūdensvada pievienojumus</t>
  </si>
  <si>
    <t>Ūdensapgādes cauruļvadu atvienošana, hermetizēšana Dn līdz 25mm</t>
  </si>
  <si>
    <t>Iekšējās kanalizācijas izbūve</t>
  </si>
  <si>
    <t>Tranšejas, pamatne</t>
  </si>
  <si>
    <t>Grunts atpakaļ aizbēršana blietējot h=līdz 1m</t>
  </si>
  <si>
    <t>Liekās grunts aiztransportēšana no objekta</t>
  </si>
  <si>
    <t>Cauruļvadu izbūve</t>
  </si>
  <si>
    <t>Iekārtu uzstādīšana</t>
  </si>
  <si>
    <t>Roku mazgātņu uzstādīšana komplektā ar sifonu, jaucējkrānu, ūdensvada noslēgvārstiem un visām nepieciešamajām veiddaļām pievienošanai gan pie kanalizācijas gan pie ūdensvada tīkliem. (Ražotāja firmu un iekārtas modeļi jasaskaņo ar pasūtītāju)</t>
  </si>
  <si>
    <t>kpl</t>
  </si>
  <si>
    <t>Piekārtā klozetpoda ar rāmi uzstādīšana komplektā ar skalojamo kasti, vāku un visiem nepieciešamajiem palīgmateriāliem pieslēgšanai pie kanalizācijas un ūdensvada tīkliem. Uzstādīt aprīkojumu personām ar īpašām vajadzībām.</t>
  </si>
  <si>
    <t>Brīdinājuma lentas ar metāla stiepli uzstādīšana</t>
  </si>
  <si>
    <t>Hermētiska šķērsojuma izveide sienā, pārsegumā kanalizācijas cauruļvada  De110 šķērsošanai</t>
  </si>
  <si>
    <t>Dušas maisītāja (vienroku) ar sietiņa  turētāju uzstādīšana</t>
  </si>
  <si>
    <t>Būvgružu iekraušana autotransportā un izvešana, ieskaitot izgāztuves izmaksas</t>
  </si>
  <si>
    <t>AVK daļas</t>
  </si>
  <si>
    <t>Šuvju aizdare ar apmetuma javu sienas šķērsojuma vietā</t>
  </si>
  <si>
    <t>Apkures sistēma</t>
  </si>
  <si>
    <t>LT 4; Apkure, vēdināšana</t>
  </si>
  <si>
    <t>LT-04/08/2017</t>
  </si>
  <si>
    <t>Apkure</t>
  </si>
  <si>
    <t>LT-05/08/2017</t>
  </si>
  <si>
    <t>Sagatavošanās, demontāžas darbi</t>
  </si>
  <si>
    <t>tm</t>
  </si>
  <si>
    <t>Būvgružu iekraušana autotransportā un izvešana, ieskaitot noglabāšanas izmaksas</t>
  </si>
  <si>
    <t>Zemes darbi</t>
  </si>
  <si>
    <t>Melnzemes noņemšana h~20cm</t>
  </si>
  <si>
    <t>1.011</t>
  </si>
  <si>
    <t>LT-01/09/2017</t>
  </si>
  <si>
    <t>LT-02/09/2017</t>
  </si>
  <si>
    <t>Ēkas asu nospraušana, ierīkošana</t>
  </si>
  <si>
    <t>Demontēt esošo dz/b grīdas konstrukciju b=25cm</t>
  </si>
  <si>
    <t>Demontēt esošo silikāta ķieģeļu mūri B=510</t>
  </si>
  <si>
    <t>Demontēt esošo grīdas flīžu segumu līdz hidroizolācijai b=80mm</t>
  </si>
  <si>
    <t>Demontēt  koka logu blokus</t>
  </si>
  <si>
    <t>Demontēt koka siltinātus vārtus</t>
  </si>
  <si>
    <t>LT 1;Sagatavošanās, demontāža, zemes darbi un labiekārtošana</t>
  </si>
  <si>
    <t>Brauktuvju, ietvju, laukumu, labiekārtošanas elementu nospraušana</t>
  </si>
  <si>
    <t>punkti</t>
  </si>
  <si>
    <t>Grunts izstrāde ierakumā līdz 1m, pārvietojot to līdz 50m</t>
  </si>
  <si>
    <t>Būvberes rakšana pamatu pēdu, siju ierīkošanai</t>
  </si>
  <si>
    <t>Grunts pamatnes ierīkošana blietējot Hvid.=0,5m</t>
  </si>
  <si>
    <t>Grunts pamatnes ierīkošana blietējot Hvid.=0,25m</t>
  </si>
  <si>
    <t>Labiekārtošanas darbi</t>
  </si>
  <si>
    <t>Salizturīgās kārtas H=35cm izbūve</t>
  </si>
  <si>
    <t>Asfaltbetona segums</t>
  </si>
  <si>
    <t>Nesaistītu minerālmateriālu pamata nesošā apakškārta 0/56  h= 12cm</t>
  </si>
  <si>
    <t>Nesaistītu minerālmateriālu pamata nesošā virskārta 0/45      h= 10cm</t>
  </si>
  <si>
    <t>Karstais asfalts AC 22base   h= 6cm izbūve</t>
  </si>
  <si>
    <t>Karstais asfalts AC 11surf  h= 4cm izbūve</t>
  </si>
  <si>
    <t>Pazeminātā ielas apmale 100x22x15 ierīkošana to iestrādājot betonā uz šķembu pamatnes</t>
  </si>
  <si>
    <t>Betona segums</t>
  </si>
  <si>
    <t>Salizturīgās kārtas H=30cm izbūve</t>
  </si>
  <si>
    <t>Nesaistītu minerālmateriālu pamata nesošā virskārta 0/45      h= 18cm</t>
  </si>
  <si>
    <t>Sīkšķembu 2/5 h=5cm izbūve</t>
  </si>
  <si>
    <t>Betona C30/37 W10 virskārtas izbūve h=10cm</t>
  </si>
  <si>
    <t>Zālāja atjaunošana</t>
  </si>
  <si>
    <t>Zālāja atjaunošana ar augu zemi, apsējot ar zālāja sēklām, h=10cm</t>
  </si>
  <si>
    <t>Zālāja izbūve ar augu zemi, apsējot ar zālāja sēklām, h=10cm</t>
  </si>
  <si>
    <t>LT 2; Vispārceltnieciskie darbi</t>
  </si>
  <si>
    <t>Betona konstrukcijas (BK daļa)</t>
  </si>
  <si>
    <t>Inventārveidņu montāža, demontāža, noma</t>
  </si>
  <si>
    <t>t.</t>
  </si>
  <si>
    <r>
      <t xml:space="preserve">Stiergrojuma </t>
    </r>
    <r>
      <rPr>
        <b/>
        <sz val="10"/>
        <rFont val="Calibri"/>
        <family val="2"/>
      </rPr>
      <t>Ø8</t>
    </r>
    <r>
      <rPr>
        <b/>
        <sz val="10"/>
        <rFont val="Arial"/>
        <family val="2"/>
      </rPr>
      <t>, B500B izbūve</t>
    </r>
  </si>
  <si>
    <t>Šķembu 0-40 slāņa b=30cm izbūve</t>
  </si>
  <si>
    <r>
      <t xml:space="preserve">Sieta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12, S200x200 (B500B) izbūve 2 kārtās</t>
    </r>
  </si>
  <si>
    <t>Stiergrojuma Ø8, B500B izbūve</t>
  </si>
  <si>
    <r>
      <t xml:space="preserve">Konstruktīvā stiegrojuma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8, s-600x600 (B500B) izbūve</t>
    </r>
  </si>
  <si>
    <t>Pamatu plātnes izbūve zem katla</t>
  </si>
  <si>
    <t>Pamatu plātnes izbūve zem pelnu konteinera</t>
  </si>
  <si>
    <t>Dzelzsbetona stabveida pamati</t>
  </si>
  <si>
    <t>Kustīgo grīdu ieliekmo detaļu, balstu izbūve</t>
  </si>
  <si>
    <t>Elementa Nr.1 detaļu izbūve</t>
  </si>
  <si>
    <t>Elemanta Nr.2 detaļu izbūve</t>
  </si>
  <si>
    <t>Elemanta Nr.3 detaļu izbūve</t>
  </si>
  <si>
    <t>Elemanta Nr.4 detaļu izbūve</t>
  </si>
  <si>
    <t>Elemanta Nr.5 detaļu izbūve</t>
  </si>
  <si>
    <t>Šķeldas noliktavas dzelzsbetona grīdas konstrukcijas izbūve</t>
  </si>
  <si>
    <t>Šķembu (0-40) b=300mm pamatnes ierīkošana</t>
  </si>
  <si>
    <t>Grīdas betonēšana betons C30/37</t>
  </si>
  <si>
    <r>
      <t xml:space="preserve">Sieta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12, S200x200 (B500B) izbūve</t>
    </r>
  </si>
  <si>
    <r>
      <t xml:space="preserve">Sieta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16, S200x200 (B500B) izbūve</t>
    </r>
  </si>
  <si>
    <r>
      <t xml:space="preserve">Sieta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12, S400 (B500B), L=1400mm izbūve</t>
    </r>
  </si>
  <si>
    <t>Atbalsta sienas izbūve</t>
  </si>
  <si>
    <r>
      <t xml:space="preserve">Tērauda caurules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89x3.0 montāža</t>
    </r>
  </si>
  <si>
    <r>
      <t xml:space="preserve">Tērauda caurules </t>
    </r>
    <r>
      <rPr>
        <b/>
        <sz val="10"/>
        <rFont val="Calibri"/>
        <family val="2"/>
      </rPr>
      <t>Ø76</t>
    </r>
    <r>
      <rPr>
        <b/>
        <sz val="10"/>
        <rFont val="Arial"/>
        <family val="2"/>
      </rPr>
      <t>x3.0 montāža</t>
    </r>
  </si>
  <si>
    <t>Stiegrojuma Ø12, S400 (B500B) izbūve</t>
  </si>
  <si>
    <t>Stiegrojuma Ø10, S400 (B500B) izbūve</t>
  </si>
  <si>
    <t>Antiseptētu dēļu 50x150 klāja izbūve</t>
  </si>
  <si>
    <t>Norobežojošo koka sienu izbūve</t>
  </si>
  <si>
    <t>Metāla konstrukcijas (MK daļa)</t>
  </si>
  <si>
    <t>Elemanta Nr.6 detaļu izbūve</t>
  </si>
  <si>
    <t>Enkuru Tips1 izbūve pamatu pēdās</t>
  </si>
  <si>
    <t>Metāla nesošo konstrukciju montāža atbilstoši MK daļas rasējumiem</t>
  </si>
  <si>
    <t>Vispārceltnieciskie darbi atbilstoši AR daļas rasējumiem, specifikācijām</t>
  </si>
  <si>
    <t>Grīdas šahtu izbūve</t>
  </si>
  <si>
    <t>Betona C30/37 šahtu grīdas un sienu betonēšana</t>
  </si>
  <si>
    <t>Metāla ieliekamo detaļu izbūve</t>
  </si>
  <si>
    <t>Cinkota tērauda režģa 34x38/30x2 uzstādīšana</t>
  </si>
  <si>
    <t>Grīdas betonēšana</t>
  </si>
  <si>
    <t>Nesaistīta minerālmateriāla pamatnes nesošā kārtas 0-45, h=10cm izbūve</t>
  </si>
  <si>
    <t>Stiegrojuma ∅6 s-150x150mm (Q188A) izbūve pamatkārtā</t>
  </si>
  <si>
    <t>Betona pamatkārtas C30/37 b-80mm  izbūve</t>
  </si>
  <si>
    <t>Siltinājuma putu polistirols EPS 200 b=100  izbūve grīdas konstrukcijā</t>
  </si>
  <si>
    <t>Betona C30/37 b-150mm (slīpēta virsma) virskārtas izbūve</t>
  </si>
  <si>
    <t>Stiegrojuma ∅6 s-150x150mm (Q188A) 2kārtās izbūve betona grīdu virskārtā</t>
  </si>
  <si>
    <t>Betona grīdu seguma atjaunošana</t>
  </si>
  <si>
    <t>Akmens masas grīdas flīžu R11,  C kategorija izbūve tās līmējot ar elastīgo flīžu līmi un šuvojot</t>
  </si>
  <si>
    <t>Iekšsienas, pašnesošās sienas, pārsegumi</t>
  </si>
  <si>
    <t>Palīgmateriāli sendvičpaneļu montāžai, šuvju apdarei</t>
  </si>
  <si>
    <t>Tērauda profilēta skārda T20 sienas apšuvums RAL 7032</t>
  </si>
  <si>
    <t>Nesošā profilloksnes T45, RAL 7032 uzstādīšana jumta segumā</t>
  </si>
  <si>
    <t xml:space="preserve"> Plānsienu cinkota Z profila 150/1,5 uzstādīšana jumta konstrukcijā uz tērauda konstrukcijām stiprinot pie balstplātnēm</t>
  </si>
  <si>
    <t xml:space="preserve"> Plānsienu cinkots Z profila 150/2mm uzstādīšana jumta konstrukcijā uz tērauda konstrukcijām stiprinot pie balstplātnēm</t>
  </si>
  <si>
    <t>Ķieģeļa sienu virsmu tīrīšana vecās krāsas noņemšana</t>
  </si>
  <si>
    <t>Ķieģeļa sienu virsmu gruntēšana</t>
  </si>
  <si>
    <t>Ķieģeļa sienu virsmu krāsošana ar emulsijas krāsu iekšdarbiem</t>
  </si>
  <si>
    <t>Sienu virsmu eļļas krāsas noņemšana, apmetuma remonts vietām</t>
  </si>
  <si>
    <t>Sienu flīzēšana, keramikas sienu flīzes, elastīgā flīšu līme šuvošana</t>
  </si>
  <si>
    <t>Sienu virsmas sagatavošana krāsošanai, slīpēšana, gruntēšana, krāsošana ar mitrumnoturīgu emulsijas krāsu</t>
  </si>
  <si>
    <t xml:space="preserve">Hidroizolācijas krāsojums </t>
  </si>
  <si>
    <t>2.002</t>
  </si>
  <si>
    <t>2.003</t>
  </si>
  <si>
    <t>2.009</t>
  </si>
  <si>
    <t>2.010</t>
  </si>
  <si>
    <t>2.011</t>
  </si>
  <si>
    <t>2.012</t>
  </si>
  <si>
    <t>2.018</t>
  </si>
  <si>
    <t>2.021</t>
  </si>
  <si>
    <t>2.037</t>
  </si>
  <si>
    <t>2.038</t>
  </si>
  <si>
    <t>2.039</t>
  </si>
  <si>
    <t>2.041</t>
  </si>
  <si>
    <t>2.042</t>
  </si>
  <si>
    <t>2.043</t>
  </si>
  <si>
    <t>2.044</t>
  </si>
  <si>
    <t>2.045</t>
  </si>
  <si>
    <t>2.046</t>
  </si>
  <si>
    <t>2.047</t>
  </si>
  <si>
    <t>2.048</t>
  </si>
  <si>
    <t>2.049</t>
  </si>
  <si>
    <t>2.050</t>
  </si>
  <si>
    <t>2.051</t>
  </si>
  <si>
    <t>2.052</t>
  </si>
  <si>
    <t>2.053</t>
  </si>
  <si>
    <t>2.054</t>
  </si>
  <si>
    <t>2.055</t>
  </si>
  <si>
    <t>2.056</t>
  </si>
  <si>
    <t>2.057</t>
  </si>
  <si>
    <t>2.058</t>
  </si>
  <si>
    <t>2.059</t>
  </si>
  <si>
    <t>2.060</t>
  </si>
  <si>
    <t>2.061</t>
  </si>
  <si>
    <t>2.062</t>
  </si>
  <si>
    <t>2.063</t>
  </si>
  <si>
    <t>2.064</t>
  </si>
  <si>
    <t>2.065</t>
  </si>
  <si>
    <t>2.066</t>
  </si>
  <si>
    <t>2.067</t>
  </si>
  <si>
    <t>2.068</t>
  </si>
  <si>
    <t>2.069</t>
  </si>
  <si>
    <t>2.070</t>
  </si>
  <si>
    <t>2.071</t>
  </si>
  <si>
    <t>2.072</t>
  </si>
  <si>
    <t>2.073</t>
  </si>
  <si>
    <t>2.074</t>
  </si>
  <si>
    <t>2.075</t>
  </si>
  <si>
    <t>2.076</t>
  </si>
  <si>
    <t>2.077</t>
  </si>
  <si>
    <t>2.078</t>
  </si>
  <si>
    <t>2.079</t>
  </si>
  <si>
    <t>Vārti, logi, durvis</t>
  </si>
  <si>
    <t>Skārda apdares elementi b=300 RAL 7032 montāža</t>
  </si>
  <si>
    <t>Sniega barjeras L=3m uzstādīšana</t>
  </si>
  <si>
    <t>Ārējās skārda palodzes b=150mm montāža</t>
  </si>
  <si>
    <t>Iekšējās PVC palodzes b=450 montāža</t>
  </si>
  <si>
    <t>Siltummehānika, iekārtas un ierīces</t>
  </si>
  <si>
    <t>Dūmvads ar siltumizolāciju un apšūts, DN400</t>
  </si>
  <si>
    <t>Drošības vārsts 6,0 barg, G2'' / G2-1/2''</t>
  </si>
  <si>
    <t>Drenāžas tvertnīte, DN100</t>
  </si>
  <si>
    <t>Pelnu konteineris ar sliedēm (sk. piegādātāja specifikāciju) PK5-1; V=5 kub.m</t>
  </si>
  <si>
    <t>Recirkulācijas sūknis Q=40m³/h; H=10m; DN80 PN16; TP 80-110/4 A-F-A-BAQE vai ekvivalents</t>
  </si>
  <si>
    <t>Frekvenču pārveidotājs, 380-500V IP54, 0100-3L-0005-5 vai ekvivalents</t>
  </si>
  <si>
    <t>Siltuma skaitītājs (atgaitā) Qp=60m³/h, DN100 PN25, Ultraflow 54 DN100 Qp=60m³/h vai ekvivalents</t>
  </si>
  <si>
    <t>Siltuma skaitītāja temperatūras devējs</t>
  </si>
  <si>
    <t>Temperatūras devējs PT1000; 0...150°C; L=150mm, G1/2'' A; 4-20mA; IP67, TTM150C-206A-CF-LI6-H1140-L150</t>
  </si>
  <si>
    <t>Mehāniskais termometrs D63;  0...160°C ar čaulu L=150mm, G1/2'' A, A50.20 HP63 vai ekvivalents</t>
  </si>
  <si>
    <t>Mehāniskais termometrs 0...120°C ar čaulu L=150mm, G1/2'' A, A50.20 HP63</t>
  </si>
  <si>
    <t>Manometrs 0...6 bar, G1/2'' A, 111.10 HP100 vai ekvivalents</t>
  </si>
  <si>
    <t>Filtrs atloku DN80 PN16, 821A 080 C 50 vai ekvivalents</t>
  </si>
  <si>
    <t>Filtrs vītņu G1'' I-I PN16, 821A 080 C 50</t>
  </si>
  <si>
    <t xml:space="preserve">Lodveida ventilis metināms DN125 PN25 </t>
  </si>
  <si>
    <t xml:space="preserve">Lodveida ventilis metināms DN100 PN25 </t>
  </si>
  <si>
    <t xml:space="preserve">Lodveida ventilis metināms DN80 PN25 </t>
  </si>
  <si>
    <t>Lodveida ventilis vītņu G1'' I-A PN16</t>
  </si>
  <si>
    <t>Lodveida ventilis metināms DN32 PN40</t>
  </si>
  <si>
    <t>Lodveida ventilis vītņu G1'' I-I PN16</t>
  </si>
  <si>
    <t>Adatu vārsts vītņu manometram, G1/2'' A-I PN250</t>
  </si>
  <si>
    <t>Automātiskais atgaisotājs G1'' I PN10, Zeparo ZUT25 vai ekvivalents</t>
  </si>
  <si>
    <t>Pretvārsts atloku DN80 PN16, 275 H 080 C 50</t>
  </si>
  <si>
    <t>Cirkulācijas sūknis Q=105m³/h; H=20m DN100 PN16, 275 H 080 C 50 vai ekvivalents</t>
  </si>
  <si>
    <t>Frekvenču pārveidotājs 380-500V IP54, 0100-3L-0023-5 vai ekvivalents</t>
  </si>
  <si>
    <t>Izplēšanas tvertne V=750l M2" PN10, ERL-750CE vai ekvivalents</t>
  </si>
  <si>
    <t>Mehāniskais termometrs D63;  0...160°C ar čaulu L=150mm G1/2'' A, A50.20 HP63 vai ekvivalents</t>
  </si>
  <si>
    <t>Mehāniskais termometrs D63;  0...120°C ar čaulu L=150mm G1/2'' A, A50.20 HP63 vai ekvivalents</t>
  </si>
  <si>
    <t>Manometrs 0...6 bar G1/2'' A, 111.10 HP100 vai ekvivalents</t>
  </si>
  <si>
    <t>Filtrs atloku DN150 PN16, 821A 150 C 50 vai ekvivalents</t>
  </si>
  <si>
    <t>Aizbīdnis "Butterfly" DN150 PN16, 495A 150 C 66 vai ekvivalents</t>
  </si>
  <si>
    <t>Lodveida ventilis vītņu G1'' I-I PN16, R850X025 vai ekvivalents</t>
  </si>
  <si>
    <t>Lodveida ventilis vītņu G1'' I-A PN16, R854LX025 vai ekvivalents</t>
  </si>
  <si>
    <t>Lodveida ventilis metināms/atloku DN50 PN40 NAVAL vai analogs</t>
  </si>
  <si>
    <t>Lodveida ventilis metināms DN50 PN40 NAVAL vai analogs</t>
  </si>
  <si>
    <t>Adatu vārsts vītņu manometram G1/2'' A-I PN250 WIKA vai analogs</t>
  </si>
  <si>
    <t>Pretvārsts atloku DN150 PN16, 275 H 080 C 50</t>
  </si>
  <si>
    <t>Siltummainis Q=2MW. 90/70°C-50/85°C DN100 PN10, M10-BFM (ALFA LAVAL) vai ekvivalents</t>
  </si>
  <si>
    <t>Temperatūras devējs PT1000; 0...150°C; L=150mm G1/2'' A; 4-20mA; IP67/III, TTM150C-206A-CF-LI6-H1140-L150 vai ekvivalents</t>
  </si>
  <si>
    <t>Lodveida ventilis vītņu G1/2'' I-I PN16, R850X023 vai ekvivalents</t>
  </si>
  <si>
    <t>Automātiskais atgaisotājs G1/2'' I PN10, Zeparo ZUT15 vai ekvivalents</t>
  </si>
  <si>
    <t>Lodveida ventilis vītņu G3/4'' I-I PN16, R850X024 vai ekvivalents</t>
  </si>
  <si>
    <t>Caurule (materiāls P235GH) Ø168,3x4,5</t>
  </si>
  <si>
    <t>Caurule (materiāls P235GH) Ø139,7x4,0</t>
  </si>
  <si>
    <t>Caurule (materiāls P235GH) Ø114,3x3,6</t>
  </si>
  <si>
    <t>Caurule (materiāls P235GH) Ø88,9x3,2</t>
  </si>
  <si>
    <t>Caurule (materiāls P235GH) Ø76,1x2,9</t>
  </si>
  <si>
    <t>Caurule (materiāls P235GH) Ø60,3x3,2</t>
  </si>
  <si>
    <t>Caurule (materiāls P235GH) Ø33,7x3,2</t>
  </si>
  <si>
    <t>Caurule (materiāls P235GH) Ø26,9x2,6</t>
  </si>
  <si>
    <t>Caurule (materiāls P235GH) Ø21,3x2,6</t>
  </si>
  <si>
    <t>Atloks (materiāls S235JR) DN150 PN16</t>
  </si>
  <si>
    <t>Atloks (materiāls S235JR) DN125 PN16</t>
  </si>
  <si>
    <t>Atloks (materiāls S235JR) DN100 PN16</t>
  </si>
  <si>
    <t>Atloks (materiāls S235JR) DN80 PN16</t>
  </si>
  <si>
    <t>Atloks (materiāls S235JR) DN65 PN16</t>
  </si>
  <si>
    <t>Atloks (materiāls S235JR) DN50 PN16</t>
  </si>
  <si>
    <t>Atloks (materiāls S235JR) DN25 PN16</t>
  </si>
  <si>
    <t>T-gabals  (materiāls P235) DN150, EN 10253-2 Type 168,3x5,2</t>
  </si>
  <si>
    <t xml:space="preserve">Līkums  (materiāls P235) DN150, EN 10253-2 Type 3D-90°-168,3x5,2 </t>
  </si>
  <si>
    <t>Līkums  (materiāls P235) DN125, EN 10253-2 Type 3D-90°-139,7x5,2</t>
  </si>
  <si>
    <t>Līkums  (materiāls P235) DN100, EN 10253-2 Type 3D-90°-114,3x4,7</t>
  </si>
  <si>
    <t xml:space="preserve">Līkums  (materiāls P235) DN80, EN 10253-2 Type 3D-90°-88,9x4,8 </t>
  </si>
  <si>
    <t>Līkums  (materiāls P235) DN65, EN 10253-2 Type 3D-90°-76,1x3,9</t>
  </si>
  <si>
    <t>Līkums  (materiāls P235) DN50, EN 10253-2 Type 3D-90°-60,3x4,3</t>
  </si>
  <si>
    <t>Līkums  (materiāls P235) DN25, EN 10253-2 Type 3D-90°-33,7x4,5</t>
  </si>
  <si>
    <t>Līkums  (materiāls P235) DN20, EN 10253-2 Type 3D-90°-26,9x3,3</t>
  </si>
  <si>
    <t>Līkums  (materiāls P235) DN15, EN 10253-2 Type 3D-90°-21,3x3,1</t>
  </si>
  <si>
    <t>T-gabals  (materiāls P235)  DN125, EN 10253-2 Type 139,7x5,2</t>
  </si>
  <si>
    <t>T-gabals  (materiāls P235) DN100, EN 10253-2 Type 114,3x4,7</t>
  </si>
  <si>
    <t>T-gabals  (materiāls P235) DN25, EN 10253-2 Type 33,7x4,5</t>
  </si>
  <si>
    <t>T-gabals  (materiāls P235) DN20, EN 10253-2 Type 26,9x3,3</t>
  </si>
  <si>
    <t>Pāreja koncentr. (materiāls P235) DN150/DN125, EN 10253-2 Type 168,3x5,2/139,7x5,2</t>
  </si>
  <si>
    <t xml:space="preserve">Pāreja koncentr. (materiāls P235) DN150/DN100, EN 10253-2 Type 168,3x5,2/114,3x4,7 </t>
  </si>
  <si>
    <t xml:space="preserve">Pāreja koncentr. (materiāls P235) DN150/DN80, EN 10253-2 Type 168,3x5,2/88,9x4,8 </t>
  </si>
  <si>
    <t>Īscaurule Ø33,7x2,3mm ar vītni, l=100mm G1'' A</t>
  </si>
  <si>
    <t>Īscaurule Ø21,3x2,3mm ar vītni, l=100mm G1/2'' A</t>
  </si>
  <si>
    <t>Uzmava ar vītni G1/2" I</t>
  </si>
  <si>
    <t>Siltumizolācijas čaula b=40mm, L=1,2m, caurulei DN150</t>
  </si>
  <si>
    <t>Siltumizolācijas čaula b=40mm, L=1,2m, caurulei DN125</t>
  </si>
  <si>
    <t>Siltumizolācijas čaula b=40mm, L=1,2m, caurulei DN100</t>
  </si>
  <si>
    <t>Siltumizolācijas čaula b=40mm, L=1,2m, caurulei DN80</t>
  </si>
  <si>
    <t>Siltumizolācijas čaula b=20mm, L=1,2m, caurulei DN50</t>
  </si>
  <si>
    <t>Siltumizolācijas čaula b=30mm, L=1,2m, caurulei DN25</t>
  </si>
  <si>
    <t>10. grupa. Katliekārtu sistēmas izbūve</t>
  </si>
  <si>
    <t>20. grupa. Kurināmā padeves sistēmas izbūve</t>
  </si>
  <si>
    <t>30. grupa. Kurināmā padeves sistēmas izbūve</t>
  </si>
  <si>
    <t>40. grupa. Katla kontūra apsaites izbūve</t>
  </si>
  <si>
    <t>50. grupa. Siltuma tīklu apsaites izbūve</t>
  </si>
  <si>
    <t>60. grupa. Ūdens apgādes izbūve</t>
  </si>
  <si>
    <t>70. grupa. Ķīmiskās ūdens sagatavošanas izbūve</t>
  </si>
  <si>
    <t>Cauruļvadu, veidgabalu izbūve (apjomi precizējami pie būvdarbu veikšanas)</t>
  </si>
  <si>
    <t>Esošo cauruļvadu pārbūve pieslēguma izveidei</t>
  </si>
  <si>
    <t>5.001</t>
  </si>
  <si>
    <t>5.002</t>
  </si>
  <si>
    <t>5.003</t>
  </si>
  <si>
    <t>5.004</t>
  </si>
  <si>
    <t>5.005</t>
  </si>
  <si>
    <t>5.006</t>
  </si>
  <si>
    <t>5.007</t>
  </si>
  <si>
    <t>5.009</t>
  </si>
  <si>
    <t>5.010</t>
  </si>
  <si>
    <t>5.011</t>
  </si>
  <si>
    <t>5.013</t>
  </si>
  <si>
    <t>5.014</t>
  </si>
  <si>
    <t>5.015</t>
  </si>
  <si>
    <t>5.016</t>
  </si>
  <si>
    <t>5.017</t>
  </si>
  <si>
    <t>5.018</t>
  </si>
  <si>
    <t>5.019</t>
  </si>
  <si>
    <t>5.020</t>
  </si>
  <si>
    <t>5.021</t>
  </si>
  <si>
    <t>5.022</t>
  </si>
  <si>
    <t>5.023</t>
  </si>
  <si>
    <t>5.024</t>
  </si>
  <si>
    <t>5.025</t>
  </si>
  <si>
    <t>5.026</t>
  </si>
  <si>
    <t>5.027</t>
  </si>
  <si>
    <t>5.028</t>
  </si>
  <si>
    <t>5.029</t>
  </si>
  <si>
    <t>5.030</t>
  </si>
  <si>
    <t>5.031</t>
  </si>
  <si>
    <t>5.032</t>
  </si>
  <si>
    <t>5.033</t>
  </si>
  <si>
    <t>5.034</t>
  </si>
  <si>
    <t>5.035</t>
  </si>
  <si>
    <t>5.036</t>
  </si>
  <si>
    <t>5.037</t>
  </si>
  <si>
    <t>5.038</t>
  </si>
  <si>
    <t>5.039</t>
  </si>
  <si>
    <t>5.040</t>
  </si>
  <si>
    <t>5.041</t>
  </si>
  <si>
    <t>5.042</t>
  </si>
  <si>
    <t>5.043</t>
  </si>
  <si>
    <t>5.044</t>
  </si>
  <si>
    <t>5.045</t>
  </si>
  <si>
    <t>5.046</t>
  </si>
  <si>
    <t>5.047</t>
  </si>
  <si>
    <t>5.048</t>
  </si>
  <si>
    <t>5.049</t>
  </si>
  <si>
    <t>5.050</t>
  </si>
  <si>
    <t>5.051</t>
  </si>
  <si>
    <t>5.052</t>
  </si>
  <si>
    <t>5.053</t>
  </si>
  <si>
    <t>5.054</t>
  </si>
  <si>
    <t>5.055</t>
  </si>
  <si>
    <t>5.056</t>
  </si>
  <si>
    <t>5.057</t>
  </si>
  <si>
    <t>5.058</t>
  </si>
  <si>
    <t>5.061</t>
  </si>
  <si>
    <t>5.062</t>
  </si>
  <si>
    <t>5.063</t>
  </si>
  <si>
    <t>5.064</t>
  </si>
  <si>
    <t>5.065</t>
  </si>
  <si>
    <t>5.066</t>
  </si>
  <si>
    <t>5.067</t>
  </si>
  <si>
    <t>5.068</t>
  </si>
  <si>
    <t>5.069</t>
  </si>
  <si>
    <t>5.070</t>
  </si>
  <si>
    <t>5.071</t>
  </si>
  <si>
    <t>5.072</t>
  </si>
  <si>
    <t>5.073</t>
  </si>
  <si>
    <t>5.074</t>
  </si>
  <si>
    <t>5.075</t>
  </si>
  <si>
    <t>5.076</t>
  </si>
  <si>
    <t>5.077</t>
  </si>
  <si>
    <t>5.078</t>
  </si>
  <si>
    <t>5.079</t>
  </si>
  <si>
    <t>5.080</t>
  </si>
  <si>
    <t>5.081</t>
  </si>
  <si>
    <t>5.082</t>
  </si>
  <si>
    <t>5.083</t>
  </si>
  <si>
    <t>5.084</t>
  </si>
  <si>
    <t>5.085</t>
  </si>
  <si>
    <t>5.086</t>
  </si>
  <si>
    <t>5.087</t>
  </si>
  <si>
    <t>5.088</t>
  </si>
  <si>
    <t>5.089</t>
  </si>
  <si>
    <t>5.090</t>
  </si>
  <si>
    <t>5.091</t>
  </si>
  <si>
    <t>5.092</t>
  </si>
  <si>
    <t>5.093</t>
  </si>
  <si>
    <t>5.094</t>
  </si>
  <si>
    <t>5.095</t>
  </si>
  <si>
    <t>5.096</t>
  </si>
  <si>
    <t>5.097</t>
  </si>
  <si>
    <t>5.098</t>
  </si>
  <si>
    <t>5.099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</si>
  <si>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</si>
  <si>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</si>
  <si>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</si>
  <si>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</si>
  <si>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</si>
  <si>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</si>
  <si>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</si>
  <si>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</si>
  <si>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</si>
  <si>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</si>
  <si>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</si>
  <si>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</si>
  <si>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LT-07/08/2017</t>
  </si>
  <si>
    <t>Elektroapgāde</t>
  </si>
  <si>
    <t>Elektrosadalnes montāža</t>
  </si>
  <si>
    <t>gab.</t>
  </si>
  <si>
    <t>Korpuss 800x1250 IP 44 ar stiprinājumiem montāža</t>
  </si>
  <si>
    <t>Blokslēdža DSB 400 montāža</t>
  </si>
  <si>
    <t>Blokslēdža DSB 250 montāža</t>
  </si>
  <si>
    <t>Kūstošā drošinātāja 400A montāža</t>
  </si>
  <si>
    <t>Kūstošā drošinātāja 250A montāža</t>
  </si>
  <si>
    <t>Automātslēdža 230V 1/C/10 montāža</t>
  </si>
  <si>
    <t>Automātslēdža 230V 1/C/16 montāža</t>
  </si>
  <si>
    <t>Automātslēdža 400V 3/C/16 montāža</t>
  </si>
  <si>
    <t>Kabeļa gala apdare GBOS 5 57/17 5x10-50mm</t>
  </si>
  <si>
    <t>Kabeļa gala apdare EPKT 0047 70-150</t>
  </si>
  <si>
    <t>Palīgmateriāli</t>
  </si>
  <si>
    <t>k-ts</t>
  </si>
  <si>
    <t>"N" un "PE" kopnes montāža</t>
  </si>
  <si>
    <t>Palīgmateriāli sadalņu montāžai</t>
  </si>
  <si>
    <t>Gaismekļi un to vadība</t>
  </si>
  <si>
    <t>Montāžas materiāli</t>
  </si>
  <si>
    <t>komp.</t>
  </si>
  <si>
    <t>LED āra apgaismojuma ar kustības sensoru 30W vai ekvivalenta montāža</t>
  </si>
  <si>
    <t>Gaismekļa V/A IP 54 montāža</t>
  </si>
  <si>
    <t>Slēdža Z/A 1p  + mont.kārba montāža</t>
  </si>
  <si>
    <t>Slēdža V/A 1p IP 44 montāža</t>
  </si>
  <si>
    <t>Kontaktrozetes 240V Z/A, 2P+PE, IP44, 16A + mont. Kārba montāža</t>
  </si>
  <si>
    <t>Kontaktrozetes 380/240V V/A, 2P+PE, IP44, 16A montāža</t>
  </si>
  <si>
    <t>Kabeļu un vadu montāža</t>
  </si>
  <si>
    <t>Spēka rozetešu montāža</t>
  </si>
  <si>
    <t>Kabeļa NYM-J-1-3x1,5 montāža pie sienas un kabeļu trepēm</t>
  </si>
  <si>
    <t>Kabeļa NYM-J-1-3x2,5 montāža pie sienas un kabeļu trepēm</t>
  </si>
  <si>
    <t>Kabeļa NYM-J-1-5x1,5 montāža pie sienas un kabeļu trepēm</t>
  </si>
  <si>
    <t>Kabeļa NYM-J-1-5x2,5 montāža pie sienas un kabeļu trepēm</t>
  </si>
  <si>
    <t>Kabeļa NYM-J-1-5x4 montāža pie sienas un kabeļu trepēm</t>
  </si>
  <si>
    <t>Zemējuma kontūrs</t>
  </si>
  <si>
    <t>Zemējuma elektroda d=16mm, h=1,5 m montāža</t>
  </si>
  <si>
    <t>Elektroda spicītes d=16 mm montāža</t>
  </si>
  <si>
    <t>Savienojuma elementa elektrods/apaļdzelzis montāža</t>
  </si>
  <si>
    <t>Cinkota apaļdzelža Fe/Zn d=10mm montāža</t>
  </si>
  <si>
    <t>Tranšejas rakšana un aizbēršana viena kabeļa, aizsargcaurules iebūvei</t>
  </si>
  <si>
    <t>Lokanā zemējuma vada Cu 25mm montāža</t>
  </si>
  <si>
    <t>Pretkorozijas lentas uzstādīšana</t>
  </si>
  <si>
    <t>Gaismas plauktu uzstādīšana</t>
  </si>
  <si>
    <t>Vadu savienotāji TORIX</t>
  </si>
  <si>
    <t>Skaviņas SC 8-12</t>
  </si>
  <si>
    <t>MEK 70 K PG vai ekvivalenta uzstādīšana</t>
  </si>
  <si>
    <t>Savienojuma MEK J-70 PG vai ekvivalenta uzstādīšana</t>
  </si>
  <si>
    <t>T-veida savienojuma MEK TR-70 vai ekvivalenta uzstādīšana</t>
  </si>
  <si>
    <t>Līkuma MEK KR-70 vai ekvivalenta uzstādīšana</t>
  </si>
  <si>
    <t>Stiprinājuma MEK RK-70 PG vai ekvivalenta uzstādīšana</t>
  </si>
  <si>
    <t>Montāžas materiāli plauktu montāžai</t>
  </si>
  <si>
    <t>Nozarkārbas HP 70 uzstādīšana</t>
  </si>
  <si>
    <t>PVC caurule cietās D25 + stiprinājumi uzstādīšana</t>
  </si>
  <si>
    <t>PVC caurules D75 + stiprinājumi uzstādīšana</t>
  </si>
  <si>
    <t>Palīgmateriāli gaismas plauktu un aizsargcauruļu uzstādīšanai</t>
  </si>
  <si>
    <t>Video vadības sadalne</t>
  </si>
  <si>
    <r>
      <t>Videonovērošanas kameras 5Mpx, Full HD. Nakts redzamība, iebūvēts IR apgaismojums līdz 30m āra lietošanai līdz -30</t>
    </r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 . Skata leņķis 63</t>
    </r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, kodēšana H.265+ vai ekvivalents</t>
    </r>
  </si>
  <si>
    <t>NVR ieraksta iekārta pieslēgums 8 kamerām, arhīva ilgums 1-2,5nedēļas pie ieraksta ātruma 12fps un pie ieraksta slodzes 50% vai ekvivalents</t>
  </si>
  <si>
    <t xml:space="preserve">6 portu komutators, kur 4 POE porti nodrošina barošanas apvienošanu ar datu pārraidi caur vienu kabeli. </t>
  </si>
  <si>
    <t>Cat5e UTP tīkla kabelis</t>
  </si>
  <si>
    <t>Specializēts HDD diskas ar 2TB ietilpību</t>
  </si>
  <si>
    <t>Profesionāla videonovērošanas programmatūra</t>
  </si>
  <si>
    <t>Novērošanas sistēmas 7608NI+K2+8cB 5Mpx vai ekvivalents izbūve atbalsta attālinātu piekļuvi caur internetu ar datoru un viedtālruni</t>
  </si>
  <si>
    <t>7.001</t>
  </si>
  <si>
    <t>7.003</t>
  </si>
  <si>
    <t>7.004</t>
  </si>
  <si>
    <t>7.006</t>
  </si>
  <si>
    <t>7.007</t>
  </si>
  <si>
    <t>7.008</t>
  </si>
  <si>
    <t>7.009</t>
  </si>
  <si>
    <t>7.010</t>
  </si>
  <si>
    <t>7.011</t>
  </si>
  <si>
    <t>7.012</t>
  </si>
  <si>
    <t>7.013</t>
  </si>
  <si>
    <t>7.014</t>
  </si>
  <si>
    <t>7.015</t>
  </si>
  <si>
    <t>7.016</t>
  </si>
  <si>
    <t>7.017</t>
  </si>
  <si>
    <t>7.018</t>
  </si>
  <si>
    <t>7.019</t>
  </si>
  <si>
    <t>7.020</t>
  </si>
  <si>
    <t>7.021</t>
  </si>
  <si>
    <t>7.022</t>
  </si>
  <si>
    <t>7.023</t>
  </si>
  <si>
    <t>7.024</t>
  </si>
  <si>
    <t>7.025</t>
  </si>
  <si>
    <t>7.026</t>
  </si>
  <si>
    <t>7.027</t>
  </si>
  <si>
    <t>7.028</t>
  </si>
  <si>
    <t>7.029</t>
  </si>
  <si>
    <t>7.030</t>
  </si>
  <si>
    <t>7.031</t>
  </si>
  <si>
    <t>7.032</t>
  </si>
  <si>
    <t>7.033</t>
  </si>
  <si>
    <t>7.034</t>
  </si>
  <si>
    <t>7.035</t>
  </si>
  <si>
    <t>7.036</t>
  </si>
  <si>
    <t>7.037</t>
  </si>
  <si>
    <t>7.038</t>
  </si>
  <si>
    <t>7.039</t>
  </si>
  <si>
    <t>7.040</t>
  </si>
  <si>
    <t>7.041</t>
  </si>
  <si>
    <t>7.042</t>
  </si>
  <si>
    <t>7.043</t>
  </si>
  <si>
    <t>7.044</t>
  </si>
  <si>
    <t>7.045</t>
  </si>
  <si>
    <t>7.046</t>
  </si>
  <si>
    <t>7.047</t>
  </si>
  <si>
    <t>7.048</t>
  </si>
  <si>
    <t>7.049</t>
  </si>
  <si>
    <t>7.050</t>
  </si>
  <si>
    <t>7.051</t>
  </si>
  <si>
    <t>7.052</t>
  </si>
  <si>
    <t>7.053</t>
  </si>
  <si>
    <t>7.054</t>
  </si>
  <si>
    <t>7.055</t>
  </si>
  <si>
    <t>7.056</t>
  </si>
  <si>
    <t>7.057</t>
  </si>
  <si>
    <t>7.058</t>
  </si>
  <si>
    <t>7.059</t>
  </si>
  <si>
    <t>7.060</t>
  </si>
  <si>
    <t>7.061</t>
  </si>
  <si>
    <t>7.062</t>
  </si>
  <si>
    <t>7.063</t>
  </si>
  <si>
    <t>7.064</t>
  </si>
  <si>
    <t>7.065</t>
  </si>
  <si>
    <t>2.081</t>
  </si>
  <si>
    <t>2.082</t>
  </si>
  <si>
    <t>2.083</t>
  </si>
  <si>
    <t>2.084</t>
  </si>
  <si>
    <t>2.085</t>
  </si>
  <si>
    <t>2.086</t>
  </si>
  <si>
    <t>2.087</t>
  </si>
  <si>
    <t>2.088</t>
  </si>
  <si>
    <t>2.089</t>
  </si>
  <si>
    <t>2.090</t>
  </si>
  <si>
    <t>2.091</t>
  </si>
  <si>
    <t>2.092</t>
  </si>
  <si>
    <t>2.093</t>
  </si>
  <si>
    <t>2.094</t>
  </si>
  <si>
    <t>2.095</t>
  </si>
  <si>
    <t>2.096</t>
  </si>
  <si>
    <t>3.003</t>
  </si>
  <si>
    <t>Demontēt esošo roku mazgātnes, kanalizācijas un ūdensvada pievienojumus</t>
  </si>
  <si>
    <t>Tranšejas rakšana (roku darbs) h=līdz 1m 1,2m platumā</t>
  </si>
  <si>
    <t>Smilts aizsargkārtas izveidošana tranšejā 40x40cm</t>
  </si>
  <si>
    <t>Tīrīšanas lūkas betona grīdas virsmām De110 izbūve</t>
  </si>
  <si>
    <t>Trapa De110 nomaiņa</t>
  </si>
  <si>
    <t xml:space="preserve">Sistēmas pārbaude </t>
  </si>
  <si>
    <t>100m</t>
  </si>
  <si>
    <t>Tranšeju h vid. 1,5m rakšana 1,5m platumā</t>
  </si>
  <si>
    <t>Cauruļvadu PP De160, SN8 guldīšana gatavā tranšejā</t>
  </si>
  <si>
    <t>Šuvju aizdare ar apmetuma javu jumta šķērsojuma vietā</t>
  </si>
  <si>
    <t>Dabīga gaisa pieplūdes sistēma DP - 1 (3.kpl.)</t>
  </si>
  <si>
    <t>Ārā pretlietus reste 700x400 uzstādīšana</t>
  </si>
  <si>
    <t xml:space="preserve"> Aizsargreste 700x400 uzstādīšana</t>
  </si>
  <si>
    <t>Pārsedze</t>
  </si>
  <si>
    <t>Metāla pārsedžu l=1,2m uzstādīšana (3gb)</t>
  </si>
  <si>
    <t>kg</t>
  </si>
  <si>
    <t>Vara cauruļu 18x1.0  uzstādīšana, ieskaitot veidgabalus, stiprinājumus</t>
  </si>
  <si>
    <t>Sistēmas hidrauliskā pārbaude, ieregulēšana</t>
  </si>
  <si>
    <t>4.031</t>
  </si>
  <si>
    <t>4.032</t>
  </si>
  <si>
    <t>AVK</t>
  </si>
  <si>
    <t>Palīgmateriālu izbūve</t>
  </si>
  <si>
    <t>Ugunsizturīga kabeļa NHXH-J FE180 / E90 3x1.5 uzstādīšana</t>
  </si>
  <si>
    <t>Ugunsizturīga kabeļa NHXH-J FE180 / E90 2x0.8 uzstādīšana</t>
  </si>
  <si>
    <t>Kabeļa NYM-J-1-5x10 montāža pie sienas un kabeļu trepēm</t>
  </si>
  <si>
    <t>6.072</t>
  </si>
  <si>
    <t>6.073</t>
  </si>
  <si>
    <t>6.074</t>
  </si>
  <si>
    <t>6.075</t>
  </si>
  <si>
    <t>6.076</t>
  </si>
  <si>
    <t>Vadības, automātikas sistēmas</t>
  </si>
  <si>
    <t>LT-06/08/2017</t>
  </si>
  <si>
    <t>Demontēt esošo tērauda skursteni D=800, L=20m ar atsaitēm</t>
  </si>
  <si>
    <t>Demontēt esošā skursteņa, atsaišu dz/b pamatus</t>
  </si>
  <si>
    <t>Demontēt esošās mūra, betona dūmejas</t>
  </si>
  <si>
    <t>Demontēt dz/b segumu b=25cm</t>
  </si>
  <si>
    <t>Demontēt gaisa vadu līniju (1Kab.) 0,4kV</t>
  </si>
  <si>
    <t>Demontēt koka karkasa h=4m, koka dēļiem apšūtu nojumi, koka konstrukcijas jumts, segums asbestcementa loksnes, asbestcementa lokšņu utilizācija</t>
  </si>
  <si>
    <t>Demontēt lentveida betona pamatus nojumei</t>
  </si>
  <si>
    <t>Demontēt iekšdurvis</t>
  </si>
  <si>
    <t>Demontēt lēzenā jumta siltinājumu b=20cm, betona izlīdzinošo kārtu b=10cm, mīkstā jumta segumu</t>
  </si>
  <si>
    <t>Demontēt dzelzsbetona ribotos pārseguma paneļus</t>
  </si>
  <si>
    <t>Demontēt esošo tērauda horizontālo dūmeju 600x600</t>
  </si>
  <si>
    <t>Demontēt esošo radiatoru ar cauruļvadiem</t>
  </si>
  <si>
    <t xml:space="preserve">Dabīga gaisa nosūces sistēma DN-1 </t>
  </si>
  <si>
    <r>
      <t xml:space="preserve">Aizsargrestes </t>
    </r>
    <r>
      <rPr>
        <b/>
        <sz val="10"/>
        <rFont val="Calibri"/>
        <family val="2"/>
      </rPr>
      <t>Ø200</t>
    </r>
    <r>
      <rPr>
        <b/>
        <sz val="10"/>
        <rFont val="Arial"/>
        <family val="2"/>
      </rPr>
      <t xml:space="preserve"> uzstādīšana </t>
    </r>
  </si>
  <si>
    <t>Dabīga gaisa nosūces sistēma DN-2</t>
  </si>
  <si>
    <r>
      <t xml:space="preserve">Aizsargrestes </t>
    </r>
    <r>
      <rPr>
        <b/>
        <sz val="10"/>
        <rFont val="Calibri"/>
        <family val="2"/>
      </rPr>
      <t>Ø315</t>
    </r>
    <r>
      <rPr>
        <b/>
        <sz val="10"/>
        <rFont val="Arial"/>
        <family val="2"/>
      </rPr>
      <t xml:space="preserve"> uzstādīšana </t>
    </r>
  </si>
  <si>
    <t>Caurumu kalšana sienu konstrukcijās 700x400</t>
  </si>
  <si>
    <t>Apkures tērauda radiatora 11x400x500(h), 347W, ar cauruļvadu apakšējo pievienojumu  komplektā ar atgaisotāju, korķi, pieslēguma mezgliem, termoregulatoru un stiprinājuma kronšteiniem uzstādīšana</t>
  </si>
  <si>
    <t>Apkures tērauda radiatora 11x800x500(h), 694W, ar cauruļvadu apakšējo pievienojumu  komplektā ar atgaisotāju, korķi, pieslēguma mezgliem, termoregulatoru un stiprinājuma kronšteiniem uzstādīšana</t>
  </si>
  <si>
    <t>Atgaitas pieslēguma mezgls RLV15 vai ekvivalenta uzstādīšana</t>
  </si>
  <si>
    <t>Radiatora termoregulatora  DANFOSS RTD 3640-15 vai ekvivalenta uzstādīšana</t>
  </si>
  <si>
    <r>
      <t xml:space="preserve">Rotējoša jumta deflektora </t>
    </r>
    <r>
      <rPr>
        <b/>
        <sz val="10"/>
        <rFont val="AIGDT"/>
        <family val="2"/>
      </rPr>
      <t>n</t>
    </r>
    <r>
      <rPr>
        <b/>
        <sz val="10"/>
        <rFont val="Arial"/>
        <family val="2"/>
      </rPr>
      <t>200 ar regulējamo pamatne 13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, atbilstoši juma slīpumam uzstādīšana</t>
    </r>
  </si>
  <si>
    <r>
      <t xml:space="preserve">Gaisa </t>
    </r>
    <r>
      <rPr>
        <b/>
        <sz val="10"/>
        <rFont val="Calibri"/>
        <family val="2"/>
      </rPr>
      <t>Ø200</t>
    </r>
    <r>
      <rPr>
        <b/>
        <sz val="10"/>
        <rFont val="Arial"/>
        <family val="2"/>
      </rPr>
      <t xml:space="preserve"> vadu ar veidgabaliem uzstādīšana un nostiprināšana</t>
    </r>
  </si>
  <si>
    <r>
      <t xml:space="preserve">Gaisa </t>
    </r>
    <r>
      <rPr>
        <b/>
        <sz val="10"/>
        <rFont val="Calibri"/>
        <family val="2"/>
      </rPr>
      <t>Ø315</t>
    </r>
    <r>
      <rPr>
        <b/>
        <sz val="10"/>
        <rFont val="Arial"/>
        <family val="2"/>
      </rPr>
      <t xml:space="preserve"> vadu ar veidgabaliem uzstādīšana un nostiprināšana</t>
    </r>
  </si>
  <si>
    <r>
      <t>Rotējoša jumta deflektora Ø315 ar regulējamo pamatne 13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, atbilstoši juma slīpumam uzstādīšana</t>
    </r>
  </si>
  <si>
    <t>Kanāla ar metāla režģi A15 2000x368x308 izbūve</t>
  </si>
  <si>
    <t>Ievalkas izbūve dziļums līdz 0,5m</t>
  </si>
  <si>
    <t>1.034</t>
  </si>
  <si>
    <t>1.035</t>
  </si>
  <si>
    <t>1.036</t>
  </si>
  <si>
    <t>1.037</t>
  </si>
  <si>
    <t>1.038</t>
  </si>
  <si>
    <t>1.039</t>
  </si>
  <si>
    <t>1.040</t>
  </si>
  <si>
    <t>1.041</t>
  </si>
  <si>
    <t>1.042</t>
  </si>
  <si>
    <t>1.043</t>
  </si>
  <si>
    <t>Stabvaida pamats PM-1</t>
  </si>
  <si>
    <t>Stabveida pamatu pabetonējuma C8/10 izbūve</t>
  </si>
  <si>
    <t>Stiergrojuma ∅ 12, B500B izbūve</t>
  </si>
  <si>
    <t>Siets ∅ 12, A III, s-200x200mm izbūve</t>
  </si>
  <si>
    <t>Siets ∅ 8, A III, s-400x400mm izbūve</t>
  </si>
  <si>
    <t>Stabvaida pamats PM-2</t>
  </si>
  <si>
    <t>Stabvaida pamats PM-1'</t>
  </si>
  <si>
    <t>Stabvaida pamats PM-2'</t>
  </si>
  <si>
    <t>Stabvaida pamats PM-3</t>
  </si>
  <si>
    <t>Dzelzsbetona pamata izbūve dūmenim</t>
  </si>
  <si>
    <t>Betona pamata izbūve betons C30/37</t>
  </si>
  <si>
    <t>Pamata pēdu betonēšana, betons C30/37</t>
  </si>
  <si>
    <t>Betona pamata izbūve, betons C30/37</t>
  </si>
  <si>
    <t>Pabetonējuma C8/10 izbūve</t>
  </si>
  <si>
    <t>Stiergrojuma aptveres ∅ 12, B500B, s=200 izbūve</t>
  </si>
  <si>
    <r>
      <t xml:space="preserve">Sieta </t>
    </r>
    <r>
      <rPr>
        <b/>
        <sz val="10"/>
        <rFont val="Calibri"/>
        <family val="2"/>
      </rPr>
      <t>Ø8</t>
    </r>
    <r>
      <rPr>
        <b/>
        <sz val="10"/>
        <rFont val="Arial"/>
        <family val="2"/>
      </rPr>
      <t>, S200x400 (B500B) izbūve</t>
    </r>
  </si>
  <si>
    <t>Skursteņa enkurbloka izbūve atbilstoši tehnoloģiskajiem rasējumiem</t>
  </si>
  <si>
    <r>
      <t xml:space="preserve">Sieta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12, S400 (B500B), L=1500mm izbūve</t>
    </r>
  </si>
  <si>
    <r>
      <t xml:space="preserve">Sieta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12, S400 (B500B), L=1700mm izbūve</t>
    </r>
  </si>
  <si>
    <r>
      <t xml:space="preserve">Sieta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12, S400 (B500B), L=600mm izbūve</t>
    </r>
  </si>
  <si>
    <t>TVc profilu 160x160x6.0 montāža</t>
  </si>
  <si>
    <t>TVc profila 120x120x5.0 montāža</t>
  </si>
  <si>
    <t>Antiseptētu koka brusu 75x180 solis 1m montāža, stiprinot pie metāla kolonnām ar tērauda plāksnēm metinot</t>
  </si>
  <si>
    <t>Tērauda plāksnes B=8mm 80x150 montāža koka brusu stiprināšanai</t>
  </si>
  <si>
    <t>Tērauda konstruktīvais siets šahtu dz/b konstrukcijā  Ø10 s=150x150</t>
  </si>
  <si>
    <t>Hirdoizolācijas ierīkošana no polietilēna plēves</t>
  </si>
  <si>
    <t xml:space="preserve"> Sendvičpaneļu ar minerālvates serdi 120mm EI-60 montāža sienām</t>
  </si>
  <si>
    <t xml:space="preserve"> Sendvičpaneļu ar minerālvates serdi 120mm EI 60 montāža pārsegumā</t>
  </si>
  <si>
    <t>Silikātķieģelu mūra b=510mm mūrēšana</t>
  </si>
  <si>
    <t>Monolītās dzelzsbetona joslas Betons C30/37 betonēšana uzstādot veidņus</t>
  </si>
  <si>
    <t>Aptveres Ø8, (S235JR)</t>
  </si>
  <si>
    <t>Konstruktīvā stiegrojuma joslai Ø10, S400 (B500B) izbūve</t>
  </si>
  <si>
    <t>Siltumizolācijas EPS 60 b=50mm izbūve</t>
  </si>
  <si>
    <t>Z veida 150/2mm profilu uzstādīšana pie metāla konstrukcijām uz balstplātnēm sienas apšuvumam</t>
  </si>
  <si>
    <t>Z veida 100/2mm profilu uzstādīšana pie metāla konstrukcijām uz balstplātnēm sienas apšuvumam</t>
  </si>
  <si>
    <t>Griestu sagatavošana krāsošanai, vecās krāsas noņemšana špaktelēšana, slīpēšana, gruntēšana, krāsošana 2 kārtās ar ūdens emulsijas krāsu mitrām telpām</t>
  </si>
  <si>
    <t>Skārda apdares elementi b=1000 RAL 7032 montāža</t>
  </si>
  <si>
    <t>Demontēt tērauda katla apsaistes cauruļvadus Dn līdz 150</t>
  </si>
  <si>
    <t>Mīkstā jumta seguma pieslēgumu atjaunošana ieskaitot siltumizolāciju b=200mm</t>
  </si>
  <si>
    <t>Paceļamo sekciju tipa vārtu ar durvīm W/m2k 2.0, 5,3m2 montāža</t>
  </si>
  <si>
    <t>Paceļamo sekciju tipa vārtu W/m2k 2.0, 5,5m2 montāža</t>
  </si>
  <si>
    <t>Veramu 2-daļīgu vārtu W/m2k 2.0, 4,6m2 montāza</t>
  </si>
  <si>
    <t>Logu bloka L1, W/m2k 1.4, 4,85m2 montāža</t>
  </si>
  <si>
    <t>Logu bloka L2, W/m2k 1.4, 4,87m2 montāža</t>
  </si>
  <si>
    <t>Logu bloka L-3, W/m2k 1,4, 4.82m2 montāža</t>
  </si>
  <si>
    <t>Logu bloka L-4, W/m2k 1,4, 4,75m2 montāža</t>
  </si>
  <si>
    <t>Logu bloka L-5, W/m2k 1,4, 2,30m2 montāža</t>
  </si>
  <si>
    <t>Logu bloks LB-1, W/m2k 1,4, 1,92m2</t>
  </si>
  <si>
    <t>Iekšdurvju ar pārplūdes resti D1, 2.2m2 montāža</t>
  </si>
  <si>
    <t>Iekšdurvju ar pārplūdes resti D2, 1.64m2 montāža</t>
  </si>
  <si>
    <t>Ārdurvju D3 W/m2k 2.0 , 2,25m2 montāža</t>
  </si>
  <si>
    <t>Ārdurvju D4, W/m2k 2.0, 2,31m2 montāža</t>
  </si>
  <si>
    <t>2.032</t>
  </si>
  <si>
    <t>2.035</t>
  </si>
  <si>
    <t>2.040</t>
  </si>
  <si>
    <t>2.080</t>
  </si>
  <si>
    <t>2.097</t>
  </si>
  <si>
    <t>2.098</t>
  </si>
  <si>
    <t>2.099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</si>
  <si>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</si>
  <si>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</si>
  <si>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</si>
  <si>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</si>
  <si>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</si>
  <si>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</si>
  <si>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</si>
  <si>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</si>
  <si>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</si>
  <si>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</si>
  <si>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</si>
  <si>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</si>
  <si>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</si>
  <si>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</si>
  <si>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</si>
  <si>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</si>
  <si>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</si>
  <si>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</si>
  <si>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</si>
  <si>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</si>
  <si>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</si>
  <si>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</si>
  <si>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</si>
  <si>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</si>
  <si>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</si>
  <si>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</si>
  <si>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</si>
  <si>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</si>
  <si>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</si>
  <si>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</si>
  <si>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</si>
  <si>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</si>
  <si>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</si>
  <si>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</si>
  <si>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</si>
  <si>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</si>
  <si>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Ķeta kanalizācijas cauruļu DN100 uzstādīšana, tranšejā, ieskaitot veidgabalus</t>
  </si>
  <si>
    <t>Ķeta līkuma 45gr. DN100 iebūve</t>
  </si>
  <si>
    <t>Ķeta trejgabala DN100 iebūve</t>
  </si>
  <si>
    <t>Rūpnieciski ražota dzelzbetona grodu aka DN1000, h=2.0-2.5, vāks ar nestspēju  40t, iebūve zaļās zonas segumā t.sk. uzstādīt aizsargčaulu DN160</t>
  </si>
  <si>
    <t>PP caurules De160 pievienojuma komplekta esošajai plastmasas akai izbūve</t>
  </si>
  <si>
    <t>Grīdā iebūvējamais drenāžas kanāla b=150mm, h=150mm, ķeta reste L=5m,  ar  trapu uzstādīšana</t>
  </si>
  <si>
    <t>Vēdināšanas cauruļvada pagarināšana 0,5m virs jumta konstrukcijai DN100 (sošās caurules materiālu, diametru un nepieciešamo garumu precizēt objektā)</t>
  </si>
  <si>
    <t>Esošo aku vāku, grodu pārseguma vāku demontāža un  atpakaļ uzstādišana , t.sk. augtuma regulēšanas grdzenu uzstādīšana</t>
  </si>
  <si>
    <t>Dūmeņa (sk. piegādātāja  specifikāciju); H=15m, Diekš=570mm uzstādīšana</t>
  </si>
  <si>
    <t>Trīsgaitas vārsts atloku Kvs=100, DN80 PN16, VF3 065Z0262</t>
  </si>
  <si>
    <t>Elektropiedzīņa M=15Nm, DN80 PN16, AMB 182 082G4069</t>
  </si>
  <si>
    <t>Elektroniskais kontroleris, ECL Comfort 110</t>
  </si>
  <si>
    <t>Ārā gaisa temperatūras devējs, -40...+80°C 4-20mA</t>
  </si>
  <si>
    <t>Spiediena devējs; 0...6barg, G1/2'' A; 4-20mA; IP67/III</t>
  </si>
  <si>
    <t>Izplēšanas tvertne V=2000l, G3" PN10, ERL-2000CE</t>
  </si>
  <si>
    <t xml:space="preserve">Lodveida ventilis metināms, DN100 PN25, </t>
  </si>
  <si>
    <t>Lodveida ventilis metināms, DN150 PN26</t>
  </si>
  <si>
    <t>Lodveida ventilis metināms, DN80 PN25</t>
  </si>
  <si>
    <t>Aizbīdnis "Butterfly", DN80 PN16</t>
  </si>
  <si>
    <t>Pretvārsts atloku, DN150 PN16</t>
  </si>
  <si>
    <t>Pretvārsts atloku, DN80 PN16</t>
  </si>
  <si>
    <t>Ūdens skaitītājs aukstam ūdenim Qp=1,5m³/h, G1/2'' PN16</t>
  </si>
  <si>
    <t>Filtrs vītņu, G3/4'' I-I PN16</t>
  </si>
  <si>
    <t>Piebarošanas vārsts, G3/4'' A-A PN16, VF 04 - 1/2'' E nai analogs</t>
  </si>
  <si>
    <t>Pretvārsts atloku, G3/4'' I-I PN16, R60Y004</t>
  </si>
  <si>
    <t xml:space="preserve">T-gabals  (materiāls P235), DN80, EN 10253-2 Type 88,9x4,8 </t>
  </si>
  <si>
    <t>T-gabals  (materiāls P235) DN50, EN 10253-2 Type 60,3x4,3</t>
  </si>
  <si>
    <t>5.008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</si>
  <si>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</si>
  <si>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</si>
  <si>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</si>
  <si>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</si>
  <si>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</si>
  <si>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</si>
  <si>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</si>
  <si>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</si>
  <si>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</si>
  <si>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</si>
  <si>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</si>
  <si>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</si>
  <si>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</si>
  <si>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</si>
  <si>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</si>
  <si>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</si>
  <si>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</si>
  <si>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</si>
  <si>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</si>
  <si>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</si>
  <si>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</si>
  <si>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</si>
  <si>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</si>
  <si>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Kabeļa gala apdare EPKT 0015 4-35</t>
  </si>
  <si>
    <t>LED gaismeklis 2x18w IP 65</t>
  </si>
  <si>
    <t>Slēdža V/A 2p IP 44 montāža</t>
  </si>
  <si>
    <t>Avārijas barošanas bloka 36W montāža</t>
  </si>
  <si>
    <t xml:space="preserve">Kontaktrozete 240V V/A, 2P+PE, IP44, 16A </t>
  </si>
  <si>
    <t>Betona seguma B=20cm demontāža un atjaunošana kabeļa tranšejas rakšanai</t>
  </si>
  <si>
    <t>Smilts aizsargslāņa 0,35x0,35 izbūve kabeļa aizsardzībai</t>
  </si>
  <si>
    <t>Alumīnija uztvērējstieples AL d=8mm montāža</t>
  </si>
  <si>
    <t>klemme 2760/20</t>
  </si>
  <si>
    <t>Mērījumu klemme</t>
  </si>
  <si>
    <t>Stieples distanceri pa jumta kori</t>
  </si>
  <si>
    <t>Stieples distanceri pa jumtu</t>
  </si>
  <si>
    <t>Vario klemme 249</t>
  </si>
  <si>
    <t>7.066</t>
  </si>
  <si>
    <t>7.067</t>
  </si>
  <si>
    <t>7.068</t>
  </si>
  <si>
    <t>7.069</t>
  </si>
  <si>
    <t>7.070</t>
  </si>
  <si>
    <t>7.071</t>
  </si>
  <si>
    <t>7.072</t>
  </si>
  <si>
    <t>1.044</t>
  </si>
  <si>
    <t>Demontēt esošo kanāla siltumtrasi</t>
  </si>
  <si>
    <t>3.028</t>
  </si>
  <si>
    <t>Uzstādīt ūdens sildāmo boileri 150L, siltumnesējs apkures sistēma. Tanī skaitā pievienošanai nepieciešamie cauruļvadi, armatūra un veidgabali</t>
  </si>
  <si>
    <r>
      <t xml:space="preserve">Kabeļa līdz 150mm2 ievēršana aizsargcaurulē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110, 1250N</t>
    </r>
  </si>
  <si>
    <t>7.073</t>
  </si>
  <si>
    <t>Esošās katlu mājas Kusā efektivitātes paaugstināšana</t>
  </si>
  <si>
    <t>SIA "Madonas Siltums"</t>
  </si>
  <si>
    <t xml:space="preserve">201__ .gada cenās uz </t>
  </si>
  <si>
    <t>201__ gada __._______</t>
  </si>
  <si>
    <t>Hidrostacija kurtuvei (sk. piegādātāja specifikāciju); HS1,5+1,5 vai ekvivalents</t>
  </si>
  <si>
    <t>Hidrostacija kurināmā padeves mehānismam (sk. piegādātāja  specifikāciju); HS5,5 vai ekvivalents</t>
  </si>
  <si>
    <t>Ūdenssildāmais katls ar priekškurtuvi, papildiekārtu komplektu un vadības automātiku (sk. piegādātāja  specifikāciju); 0,99MW nom. jauda</t>
  </si>
  <si>
    <t>Kurināmā padeves mehānisms (sk. piegādātāja specifikāciju); KPM1000 vai ekvivalents</t>
  </si>
  <si>
    <t>Multiciklons (sk. piegādātāja specifikāciju); MC1000 vai ekvivalents</t>
  </si>
  <si>
    <t>Pelnu transportieris  (sk. piegādātāja specifikāciju)</t>
  </si>
  <si>
    <t>Kustīgā grīda (sk. piegādātāja specifikāciju) ar hidroapsaisti,  vadību un automātiku</t>
  </si>
  <si>
    <t>Pamata hidrostacija kustīgajai grīdai (sk. piegādātāja specifikāciju) ar hidroapsaisti, ar vadību un automātiku</t>
  </si>
  <si>
    <t>Avārijas hidrostacija kustīgajai grīdai (sk. piegādātāja specifikāciju) ar hidroapsaisti, ar vadību un automātiku</t>
  </si>
  <si>
    <t>Kurināmā ķēžu transportieris KT (sk. piegādātāja specifikāciju) vai ekvivalents,  ar vadību un automātiku</t>
  </si>
  <si>
    <t>Gaisa kompresors ar iebūvēto resīveru un papildiekārtu komplektu  SX4 (sk. piegādātāja  specifikāciju), KAESER vai ekvivalents</t>
  </si>
  <si>
    <t>Dūmsūcejs (sk. piegādātāja specifikāciju); VM900/4R vai ekvivalents ar frekvenču pārveidotāju</t>
  </si>
  <si>
    <t>___%</t>
  </si>
  <si>
    <t>____%</t>
  </si>
  <si>
    <t>201__gada __._________</t>
  </si>
  <si>
    <t xml:space="preserve">Kabeļa AXMK 4x150 montāža </t>
  </si>
  <si>
    <t>Kabelis AXMK 4x35 montāža</t>
  </si>
  <si>
    <t>Kabelis AXMK 5x35 montāža</t>
  </si>
  <si>
    <t>Elektroģenerators 40kW ar vadības automātiku</t>
  </si>
  <si>
    <t>7.074</t>
  </si>
  <si>
    <t xml:space="preserve">Elektroģenerators 40kW </t>
  </si>
  <si>
    <t>Iekārtu vadības, automātikas sistēmas</t>
  </si>
  <si>
    <t>Katlu mājas iekārtu automātiskās vadības sistēmas izbūve</t>
  </si>
  <si>
    <t>kompl.</t>
  </si>
  <si>
    <t>Kabelis RG59+2x0,5</t>
  </si>
  <si>
    <t>11.pielikums</t>
  </si>
  <si>
    <t>Kusas katlu māja, Aronas pagasts, Madonas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</si>
</sst>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.0%"/>
    <numFmt numFmtId="166" formatCode="yyyy\-mm\-dd;@"/>
    <numFmt numFmtId="167" formatCode="_(* #,##0.00_);_(* \(#,##0.00\);_(* &quot;-&quot;??_);_(@_)"/>
    <numFmt numFmtId="168" formatCode="0.000"/>
  </numFmts>
  <fonts count="4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4"/>
      <name val="Times New Roman"/>
      <family val="1"/>
    </font>
    <font>
      <sz val="9"/>
      <name val="Arial"/>
      <family val="2"/>
    </font>
    <font>
      <b/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i/>
      <sz val="10"/>
      <name val="Arial"/>
      <family val="2"/>
    </font>
    <font>
      <sz val="10"/>
      <name val="Helv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i/>
      <sz val="10"/>
      <color indexed="57"/>
      <name val="Arial"/>
      <family val="2"/>
    </font>
    <font>
      <b/>
      <vertAlign val="superscript"/>
      <sz val="10"/>
      <name val="Arial"/>
      <family val="2"/>
    </font>
    <font>
      <b/>
      <sz val="10"/>
      <name val="AIGDT"/>
      <family val="2"/>
    </font>
    <font>
      <b/>
      <sz val="14"/>
      <color indexed="10"/>
      <name val="Times New Roman"/>
      <family val="1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 style="double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double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9" fillId="4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1" applyNumberFormat="0" applyAlignment="0" applyProtection="0"/>
    <xf numFmtId="0" fontId="28" fillId="0" borderId="6" applyNumberFormat="0" applyFill="0" applyAlignment="0" applyProtection="0"/>
    <xf numFmtId="0" fontId="29" fillId="23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0" fillId="24" borderId="7" applyNumberFormat="0" applyFont="0" applyAlignment="0" applyProtection="0"/>
    <xf numFmtId="0" fontId="30" fillId="2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67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2" fontId="0" fillId="0" borderId="15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2" fontId="3" fillId="0" borderId="13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Font="1" applyBorder="1"/>
    <xf numFmtId="4" fontId="0" fillId="0" borderId="0" xfId="0" applyNumberFormat="1"/>
    <xf numFmtId="0" fontId="3" fillId="0" borderId="0" xfId="0" applyFont="1" applyFill="1" applyBorder="1" applyAlignment="1">
      <alignment horizontal="right" vertical="center"/>
    </xf>
    <xf numFmtId="43" fontId="3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0" xfId="0" applyFont="1"/>
    <xf numFmtId="0" fontId="0" fillId="0" borderId="10" xfId="0" applyFont="1" applyBorder="1" applyAlignment="1">
      <alignment horizontal="left" vertical="center" wrapText="1"/>
    </xf>
    <xf numFmtId="43" fontId="3" fillId="0" borderId="24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25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43" fontId="3" fillId="0" borderId="13" xfId="0" applyNumberFormat="1" applyFont="1" applyFill="1" applyBorder="1" applyAlignment="1">
      <alignment horizontal="center" vertical="center"/>
    </xf>
    <xf numFmtId="43" fontId="3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left" wrapText="1"/>
    </xf>
    <xf numFmtId="2" fontId="5" fillId="0" borderId="15" xfId="0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horizontal="center" vertical="center"/>
    </xf>
    <xf numFmtId="43" fontId="5" fillId="0" borderId="15" xfId="0" applyNumberFormat="1" applyFont="1" applyFill="1" applyBorder="1" applyAlignment="1">
      <alignment horizontal="center" vertical="center"/>
    </xf>
    <xf numFmtId="2" fontId="3" fillId="0" borderId="27" xfId="0" applyNumberFormat="1" applyFont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vertical="center"/>
    </xf>
    <xf numFmtId="2" fontId="0" fillId="0" borderId="23" xfId="0" applyNumberFormat="1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ill="1" applyBorder="1"/>
    <xf numFmtId="43" fontId="3" fillId="0" borderId="10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31" xfId="0" applyFont="1" applyFill="1" applyBorder="1" applyAlignment="1">
      <alignment horizontal="center" vertical="center"/>
    </xf>
    <xf numFmtId="9" fontId="0" fillId="0" borderId="0" xfId="0" applyNumberFormat="1" applyFill="1"/>
    <xf numFmtId="43" fontId="3" fillId="0" borderId="10" xfId="23" applyNumberFormat="1" applyFont="1" applyFill="1" applyBorder="1" applyAlignment="1">
      <alignment horizontal="center" vertical="center"/>
      <protection/>
    </xf>
    <xf numFmtId="43" fontId="3" fillId="0" borderId="10" xfId="0" applyNumberFormat="1" applyFont="1" applyBorder="1"/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7" fontId="5" fillId="0" borderId="15" xfId="20" applyNumberFormat="1" applyFont="1" applyFill="1" applyBorder="1" applyAlignment="1">
      <alignment horizontal="center" vertical="center"/>
    </xf>
    <xf numFmtId="167" fontId="5" fillId="0" borderId="15" xfId="2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3" fillId="0" borderId="13" xfId="24" applyNumberFormat="1" applyFont="1" applyBorder="1" applyAlignment="1">
      <alignment horizontal="center"/>
      <protection/>
    </xf>
    <xf numFmtId="2" fontId="3" fillId="0" borderId="13" xfId="24" applyNumberFormat="1" applyFont="1" applyFill="1" applyBorder="1" applyAlignment="1">
      <alignment horizontal="center"/>
      <protection/>
    </xf>
    <xf numFmtId="2" fontId="3" fillId="0" borderId="13" xfId="0" applyNumberFormat="1" applyFont="1" applyFill="1" applyBorder="1"/>
    <xf numFmtId="0" fontId="3" fillId="0" borderId="13" xfId="0" applyFont="1" applyFill="1" applyBorder="1"/>
    <xf numFmtId="43" fontId="3" fillId="0" borderId="13" xfId="0" applyNumberFormat="1" applyFont="1" applyFill="1" applyBorder="1"/>
    <xf numFmtId="0" fontId="0" fillId="0" borderId="32" xfId="0" applyFill="1" applyBorder="1"/>
    <xf numFmtId="0" fontId="6" fillId="0" borderId="0" xfId="0" applyFont="1" applyFill="1" applyBorder="1" applyAlignment="1">
      <alignment wrapText="1"/>
    </xf>
    <xf numFmtId="2" fontId="3" fillId="0" borderId="33" xfId="0" applyNumberFormat="1" applyFont="1" applyBorder="1"/>
    <xf numFmtId="0" fontId="0" fillId="0" borderId="10" xfId="0" applyNumberFormat="1" applyFont="1" applyBorder="1" applyAlignment="1">
      <alignment horizontal="left" vertical="center"/>
    </xf>
    <xf numFmtId="9" fontId="0" fillId="0" borderId="32" xfId="0" applyNumberFormat="1" applyFill="1" applyBorder="1"/>
    <xf numFmtId="43" fontId="5" fillId="0" borderId="15" xfId="20" applyNumberFormat="1" applyFont="1" applyFill="1" applyBorder="1" applyAlignment="1">
      <alignment horizontal="center" vertical="center" wrapText="1"/>
    </xf>
    <xf numFmtId="2" fontId="11" fillId="0" borderId="15" xfId="21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4" fontId="0" fillId="0" borderId="34" xfId="0" applyNumberFormat="1" applyFont="1" applyBorder="1" applyAlignment="1">
      <alignment vertical="center" wrapText="1"/>
    </xf>
    <xf numFmtId="43" fontId="3" fillId="0" borderId="0" xfId="0" applyNumberFormat="1" applyFont="1" applyFill="1" applyBorder="1" applyAlignment="1">
      <alignment vertical="center"/>
    </xf>
    <xf numFmtId="43" fontId="3" fillId="0" borderId="0" xfId="0" applyNumberFormat="1" applyFont="1" applyBorder="1"/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/>
    </xf>
    <xf numFmtId="0" fontId="0" fillId="0" borderId="0" xfId="0"/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Alignment="1">
      <alignment horizontal="right" vertical="center" wrapText="1"/>
    </xf>
    <xf numFmtId="0" fontId="6" fillId="0" borderId="25" xfId="0" applyFont="1" applyFill="1" applyBorder="1" applyAlignment="1">
      <alignment horizontal="left"/>
    </xf>
    <xf numFmtId="0" fontId="0" fillId="0" borderId="0" xfId="0"/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center" vertical="center" wrapText="1"/>
    </xf>
    <xf numFmtId="0" fontId="3" fillId="0" borderId="10" xfId="25" applyFont="1" applyFill="1" applyBorder="1" applyAlignment="1">
      <alignment horizontal="left" vertical="center" wrapText="1"/>
      <protection/>
    </xf>
    <xf numFmtId="49" fontId="15" fillId="0" borderId="10" xfId="23" applyNumberFormat="1" applyFont="1" applyFill="1" applyBorder="1" applyAlignment="1">
      <alignment horizontal="center" vertical="center"/>
      <protection/>
    </xf>
    <xf numFmtId="49" fontId="15" fillId="0" borderId="10" xfId="25" applyNumberFormat="1" applyFont="1" applyFill="1" applyBorder="1" applyAlignment="1">
      <alignment horizontal="center"/>
      <protection/>
    </xf>
    <xf numFmtId="0" fontId="3" fillId="0" borderId="10" xfId="23" applyFont="1" applyFill="1" applyBorder="1" applyAlignment="1">
      <alignment horizontal="center" wrapText="1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left" wrapText="1"/>
      <protection/>
    </xf>
    <xf numFmtId="2" fontId="3" fillId="0" borderId="10" xfId="23" applyNumberFormat="1" applyFont="1" applyFill="1" applyBorder="1" applyAlignment="1">
      <alignment horizontal="center"/>
      <protection/>
    </xf>
    <xf numFmtId="2" fontId="3" fillId="0" borderId="16" xfId="23" applyNumberFormat="1" applyFont="1" applyFill="1" applyBorder="1" applyAlignment="1">
      <alignment horizontal="left" wrapText="1"/>
      <protection/>
    </xf>
    <xf numFmtId="0" fontId="0" fillId="0" borderId="10" xfId="23" applyFont="1" applyFill="1" applyBorder="1" applyAlignment="1">
      <alignment horizontal="center" wrapText="1"/>
      <protection/>
    </xf>
    <xf numFmtId="0" fontId="3" fillId="0" borderId="10" xfId="23" applyFont="1" applyFill="1" applyBorder="1" applyAlignment="1">
      <alignment horizontal="center"/>
      <protection/>
    </xf>
    <xf numFmtId="2" fontId="3" fillId="0" borderId="10" xfId="23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43" fontId="3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/>
    <xf numFmtId="43" fontId="3" fillId="0" borderId="13" xfId="0" applyNumberFormat="1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0" fontId="3" fillId="0" borderId="10" xfId="23" applyFont="1" applyFill="1" applyBorder="1" applyAlignment="1">
      <alignment horizontal="center" wrapText="1"/>
      <protection/>
    </xf>
    <xf numFmtId="14" fontId="0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Fill="1" applyBorder="1"/>
    <xf numFmtId="0" fontId="8" fillId="0" borderId="0" xfId="0" applyFont="1" applyFill="1" applyAlignment="1">
      <alignment vertical="center"/>
    </xf>
    <xf numFmtId="43" fontId="3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0" fontId="0" fillId="0" borderId="0" xfId="0" applyNumberFormat="1" applyFont="1"/>
    <xf numFmtId="0" fontId="3" fillId="0" borderId="0" xfId="0" applyFont="1" applyAlignment="1">
      <alignment vertical="center"/>
    </xf>
    <xf numFmtId="49" fontId="0" fillId="0" borderId="0" xfId="0" applyNumberFormat="1" applyFont="1" applyFill="1"/>
    <xf numFmtId="49" fontId="0" fillId="0" borderId="0" xfId="0" applyNumberFormat="1" applyFont="1" applyFill="1" applyBorder="1"/>
    <xf numFmtId="0" fontId="8" fillId="0" borderId="0" xfId="0" applyFont="1" applyFill="1" applyAlignment="1">
      <alignment horizontal="right" vertic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/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34" fillId="0" borderId="0" xfId="0" applyFont="1"/>
    <xf numFmtId="43" fontId="3" fillId="0" borderId="13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5" fillId="0" borderId="35" xfId="0" applyFont="1" applyFill="1" applyBorder="1" applyAlignment="1">
      <alignment horizontal="center" vertical="center" wrapText="1"/>
    </xf>
    <xf numFmtId="0" fontId="3" fillId="0" borderId="10" xfId="23" applyFont="1" applyBorder="1" applyAlignment="1">
      <alignment horizontal="left" wrapText="1"/>
      <protection/>
    </xf>
    <xf numFmtId="0" fontId="3" fillId="0" borderId="10" xfId="87" applyFont="1" applyFill="1" applyBorder="1" applyAlignment="1">
      <alignment horizontal="left" wrapText="1"/>
      <protection/>
    </xf>
    <xf numFmtId="43" fontId="3" fillId="0" borderId="10" xfId="2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25" borderId="13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4" xfId="23" applyFont="1" applyFill="1" applyBorder="1" applyAlignment="1">
      <alignment horizontal="left" wrapText="1"/>
      <protection/>
    </xf>
    <xf numFmtId="0" fontId="3" fillId="0" borderId="34" xfId="27" applyFont="1" applyFill="1" applyBorder="1" applyAlignment="1">
      <alignment horizontal="center" vertical="center"/>
      <protection/>
    </xf>
    <xf numFmtId="2" fontId="3" fillId="0" borderId="34" xfId="0" applyNumberFormat="1" applyFont="1" applyFill="1" applyBorder="1" applyAlignment="1">
      <alignment horizontal="center" vertical="center"/>
    </xf>
    <xf numFmtId="0" fontId="3" fillId="0" borderId="16" xfId="23" applyFont="1" applyFill="1" applyBorder="1" applyAlignment="1">
      <alignment horizontal="left" wrapText="1"/>
      <protection/>
    </xf>
    <xf numFmtId="0" fontId="3" fillId="0" borderId="10" xfId="31" applyFont="1" applyFill="1" applyBorder="1" applyAlignment="1">
      <alignment horizontal="left" vertical="center" wrapText="1"/>
      <protection/>
    </xf>
    <xf numFmtId="0" fontId="3" fillId="0" borderId="10" xfId="31" applyFont="1" applyFill="1" applyBorder="1" applyAlignment="1">
      <alignment horizontal="center" vertical="center"/>
      <protection/>
    </xf>
    <xf numFmtId="43" fontId="35" fillId="0" borderId="10" xfId="0" applyNumberFormat="1" applyFont="1" applyFill="1" applyBorder="1" applyAlignment="1">
      <alignment vertical="center"/>
    </xf>
    <xf numFmtId="0" fontId="3" fillId="0" borderId="10" xfId="31" applyFont="1" applyFill="1" applyBorder="1" applyAlignment="1">
      <alignment horizontal="center" vertical="center" wrapText="1"/>
      <protection/>
    </xf>
    <xf numFmtId="0" fontId="3" fillId="0" borderId="13" xfId="31" applyFont="1" applyFill="1" applyBorder="1" applyAlignment="1">
      <alignment horizontal="left" vertical="center" wrapText="1"/>
      <protection/>
    </xf>
    <xf numFmtId="0" fontId="3" fillId="0" borderId="13" xfId="23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43" fontId="3" fillId="0" borderId="14" xfId="0" applyNumberFormat="1" applyFont="1" applyFill="1" applyBorder="1" applyAlignment="1">
      <alignment horizontal="center" vertical="center"/>
    </xf>
    <xf numFmtId="168" fontId="3" fillId="0" borderId="10" xfId="23" applyNumberFormat="1" applyFont="1" applyFill="1" applyBorder="1" applyAlignment="1">
      <alignment horizontal="center"/>
      <protection/>
    </xf>
    <xf numFmtId="0" fontId="3" fillId="0" borderId="34" xfId="23" applyFont="1" applyFill="1" applyBorder="1" applyAlignment="1">
      <alignment horizontal="left" wrapText="1"/>
      <protection/>
    </xf>
    <xf numFmtId="0" fontId="3" fillId="0" borderId="34" xfId="23" applyFont="1" applyFill="1" applyBorder="1" applyAlignment="1">
      <alignment horizontal="center"/>
      <protection/>
    </xf>
    <xf numFmtId="2" fontId="3" fillId="0" borderId="34" xfId="23" applyNumberFormat="1" applyFont="1" applyFill="1" applyBorder="1" applyAlignment="1">
      <alignment horizontal="center"/>
      <protection/>
    </xf>
    <xf numFmtId="43" fontId="3" fillId="0" borderId="34" xfId="20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horizontal="center" vertical="center" wrapText="1"/>
    </xf>
    <xf numFmtId="43" fontId="3" fillId="0" borderId="34" xfId="0" applyNumberFormat="1" applyFont="1" applyFill="1" applyBorder="1" applyAlignment="1">
      <alignment horizontal="center" vertical="center" wrapText="1"/>
    </xf>
    <xf numFmtId="168" fontId="3" fillId="0" borderId="34" xfId="23" applyNumberFormat="1" applyFont="1" applyFill="1" applyBorder="1" applyAlignment="1">
      <alignment horizontal="center"/>
      <protection/>
    </xf>
    <xf numFmtId="2" fontId="3" fillId="0" borderId="27" xfId="23" applyNumberFormat="1" applyFont="1" applyFill="1" applyBorder="1" applyAlignment="1">
      <alignment horizontal="left" wrapText="1"/>
      <protection/>
    </xf>
    <xf numFmtId="2" fontId="3" fillId="0" borderId="13" xfId="23" applyNumberFormat="1" applyFont="1" applyFill="1" applyBorder="1" applyAlignment="1">
      <alignment horizontal="center"/>
      <protection/>
    </xf>
    <xf numFmtId="2" fontId="3" fillId="0" borderId="13" xfId="23" applyNumberFormat="1" applyFont="1" applyFill="1" applyBorder="1" applyAlignment="1">
      <alignment horizontal="center" wrapText="1"/>
      <protection/>
    </xf>
    <xf numFmtId="43" fontId="3" fillId="0" borderId="2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89" applyFont="1" applyFill="1" applyBorder="1" applyAlignment="1">
      <alignment horizontal="center" vertical="center"/>
      <protection/>
    </xf>
    <xf numFmtId="0" fontId="3" fillId="0" borderId="10" xfId="89" applyNumberFormat="1" applyFont="1" applyFill="1" applyBorder="1" applyAlignment="1">
      <alignment horizontal="center" vertical="center"/>
      <protection/>
    </xf>
    <xf numFmtId="2" fontId="3" fillId="0" borderId="13" xfId="0" applyNumberFormat="1" applyFont="1" applyFill="1" applyBorder="1" applyAlignment="1">
      <alignment wrapText="1"/>
    </xf>
    <xf numFmtId="2" fontId="3" fillId="0" borderId="10" xfId="89" applyNumberFormat="1" applyFont="1" applyFill="1" applyBorder="1" applyAlignment="1">
      <alignment horizontal="center" vertical="center"/>
      <protection/>
    </xf>
    <xf numFmtId="0" fontId="3" fillId="0" borderId="10" xfId="89" applyNumberFormat="1" applyFont="1" applyFill="1" applyBorder="1" applyAlignment="1">
      <alignment horizontal="center"/>
      <protection/>
    </xf>
    <xf numFmtId="0" fontId="0" fillId="0" borderId="10" xfId="0" applyFill="1" applyBorder="1"/>
    <xf numFmtId="0" fontId="3" fillId="0" borderId="13" xfId="0" applyFont="1" applyFill="1" applyBorder="1" applyAlignment="1">
      <alignment horizontal="left" wrapText="1"/>
    </xf>
    <xf numFmtId="49" fontId="0" fillId="0" borderId="10" xfId="25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38" fillId="0" borderId="12" xfId="26" applyFont="1" applyFill="1" applyBorder="1" applyAlignment="1">
      <alignment vertical="center"/>
      <protection/>
    </xf>
    <xf numFmtId="0" fontId="38" fillId="0" borderId="16" xfId="26" applyFont="1" applyFill="1" applyBorder="1" applyAlignment="1">
      <alignment vertical="center"/>
      <protection/>
    </xf>
    <xf numFmtId="0" fontId="3" fillId="0" borderId="10" xfId="26" applyFont="1" applyBorder="1" applyAlignment="1">
      <alignment horizontal="left" wrapText="1"/>
      <protection/>
    </xf>
    <xf numFmtId="0" fontId="3" fillId="0" borderId="10" xfId="26" applyFont="1" applyBorder="1" applyAlignment="1">
      <alignment horizontal="center"/>
      <protection/>
    </xf>
    <xf numFmtId="2" fontId="3" fillId="0" borderId="10" xfId="26" applyNumberFormat="1" applyFont="1" applyBorder="1" applyAlignment="1">
      <alignment horizontal="center"/>
      <protection/>
    </xf>
    <xf numFmtId="0" fontId="38" fillId="0" borderId="10" xfId="26" applyFont="1" applyFill="1" applyBorder="1" applyAlignment="1">
      <alignment horizontal="center" vertical="center"/>
      <protection/>
    </xf>
    <xf numFmtId="0" fontId="0" fillId="0" borderId="10" xfId="0" applyBorder="1"/>
    <xf numFmtId="0" fontId="3" fillId="0" borderId="10" xfId="23" applyFont="1" applyFill="1" applyBorder="1" applyAlignment="1">
      <alignment horizontal="left" vertical="center" wrapText="1"/>
      <protection/>
    </xf>
    <xf numFmtId="0" fontId="15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wrapText="1"/>
    </xf>
    <xf numFmtId="43" fontId="3" fillId="0" borderId="16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3" xfId="23" applyFont="1" applyBorder="1" applyAlignment="1">
      <alignment horizontal="center"/>
      <protection/>
    </xf>
    <xf numFmtId="0" fontId="6" fillId="0" borderId="13" xfId="23" applyFont="1" applyBorder="1" applyAlignment="1">
      <alignment horizontal="center"/>
      <protection/>
    </xf>
    <xf numFmtId="0" fontId="3" fillId="0" borderId="10" xfId="23" applyFont="1" applyBorder="1" applyAlignment="1">
      <alignment horizontal="center"/>
      <protection/>
    </xf>
    <xf numFmtId="0" fontId="0" fillId="0" borderId="10" xfId="23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15" fillId="0" borderId="35" xfId="25" applyNumberFormat="1" applyFont="1" applyFill="1" applyBorder="1" applyAlignment="1">
      <alignment/>
      <protection/>
    </xf>
    <xf numFmtId="49" fontId="15" fillId="0" borderId="12" xfId="25" applyNumberFormat="1" applyFont="1" applyFill="1" applyBorder="1" applyAlignment="1">
      <alignment/>
      <protection/>
    </xf>
    <xf numFmtId="43" fontId="3" fillId="0" borderId="35" xfId="0" applyNumberFormat="1" applyFont="1" applyFill="1" applyBorder="1" applyAlignment="1">
      <alignment horizontal="center" vertical="center"/>
    </xf>
    <xf numFmtId="0" fontId="0" fillId="0" borderId="10" xfId="23" applyFont="1" applyFill="1" applyBorder="1" applyAlignment="1">
      <alignment horizontal="center"/>
      <protection/>
    </xf>
    <xf numFmtId="0" fontId="3" fillId="0" borderId="34" xfId="0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wrapText="1"/>
    </xf>
    <xf numFmtId="43" fontId="3" fillId="0" borderId="34" xfId="0" applyNumberFormat="1" applyFont="1" applyFill="1" applyBorder="1" applyAlignment="1">
      <alignment horizontal="center" vertical="center"/>
    </xf>
    <xf numFmtId="43" fontId="3" fillId="0" borderId="34" xfId="0" applyNumberFormat="1" applyFont="1" applyBorder="1" applyAlignment="1">
      <alignment horizontal="center" vertical="center"/>
    </xf>
    <xf numFmtId="43" fontId="3" fillId="0" borderId="34" xfId="23" applyNumberFormat="1" applyFont="1" applyFill="1" applyBorder="1" applyAlignment="1">
      <alignment horizontal="center" vertical="center"/>
      <protection/>
    </xf>
    <xf numFmtId="43" fontId="3" fillId="0" borderId="34" xfId="0" applyNumberFormat="1" applyFont="1" applyBorder="1" applyAlignment="1">
      <alignment vertical="center"/>
    </xf>
    <xf numFmtId="0" fontId="15" fillId="0" borderId="14" xfId="0" applyFont="1" applyFill="1" applyBorder="1" applyAlignment="1">
      <alignment horizontal="center" vertical="center" wrapText="1"/>
    </xf>
    <xf numFmtId="0" fontId="3" fillId="0" borderId="34" xfId="23" applyFont="1" applyBorder="1" applyAlignment="1">
      <alignment horizontal="left" wrapText="1"/>
      <protection/>
    </xf>
    <xf numFmtId="0" fontId="3" fillId="25" borderId="14" xfId="0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>
      <alignment horizontal="center"/>
    </xf>
    <xf numFmtId="43" fontId="3" fillId="0" borderId="34" xfId="0" applyNumberFormat="1" applyFont="1" applyFill="1" applyBorder="1" applyAlignment="1">
      <alignment vertical="center"/>
    </xf>
    <xf numFmtId="43" fontId="3" fillId="0" borderId="34" xfId="0" applyNumberFormat="1" applyFont="1" applyFill="1" applyBorder="1"/>
    <xf numFmtId="0" fontId="0" fillId="0" borderId="34" xfId="0" applyFont="1" applyBorder="1" applyAlignment="1">
      <alignment horizontal="center" vertical="center"/>
    </xf>
    <xf numFmtId="49" fontId="15" fillId="0" borderId="34" xfId="25" applyNumberFormat="1" applyFont="1" applyFill="1" applyBorder="1" applyAlignment="1">
      <alignment horizontal="center"/>
      <protection/>
    </xf>
    <xf numFmtId="43" fontId="3" fillId="0" borderId="3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3" fillId="0" borderId="4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2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4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0" fillId="0" borderId="42" xfId="0" applyNumberFormat="1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4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3" fillId="26" borderId="35" xfId="23" applyFont="1" applyFill="1" applyBorder="1" applyAlignment="1">
      <alignment horizontal="center" wrapText="1"/>
      <protection/>
    </xf>
    <xf numFmtId="0" fontId="3" fillId="26" borderId="16" xfId="23" applyFont="1" applyFill="1" applyBorder="1" applyAlignment="1">
      <alignment horizontal="center" wrapText="1"/>
      <protection/>
    </xf>
    <xf numFmtId="0" fontId="13" fillId="21" borderId="49" xfId="0" applyFont="1" applyFill="1" applyBorder="1" applyAlignment="1">
      <alignment horizontal="center" vertical="center" wrapText="1"/>
    </xf>
    <xf numFmtId="0" fontId="13" fillId="21" borderId="50" xfId="0" applyFont="1" applyFill="1" applyBorder="1" applyAlignment="1">
      <alignment horizontal="center" vertical="center" wrapText="1"/>
    </xf>
    <xf numFmtId="0" fontId="13" fillId="21" borderId="5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3" fillId="21" borderId="52" xfId="0" applyFont="1" applyFill="1" applyBorder="1" applyAlignment="1">
      <alignment horizontal="center" vertical="center" wrapText="1"/>
    </xf>
    <xf numFmtId="0" fontId="13" fillId="21" borderId="53" xfId="0" applyFont="1" applyFill="1" applyBorder="1" applyAlignment="1">
      <alignment horizontal="center" vertical="center" wrapText="1"/>
    </xf>
    <xf numFmtId="0" fontId="13" fillId="21" borderId="54" xfId="0" applyFont="1" applyFill="1" applyBorder="1" applyAlignment="1">
      <alignment horizontal="center" vertical="center" wrapText="1"/>
    </xf>
    <xf numFmtId="0" fontId="13" fillId="21" borderId="18" xfId="0" applyFont="1" applyFill="1" applyBorder="1" applyAlignment="1">
      <alignment horizontal="center" vertical="center" wrapText="1"/>
    </xf>
    <xf numFmtId="0" fontId="13" fillId="21" borderId="29" xfId="0" applyFont="1" applyFill="1" applyBorder="1" applyAlignment="1">
      <alignment horizontal="center" vertical="center" wrapText="1"/>
    </xf>
    <xf numFmtId="0" fontId="13" fillId="21" borderId="3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textRotation="90" wrapText="1"/>
    </xf>
    <xf numFmtId="0" fontId="0" fillId="0" borderId="23" xfId="0" applyFont="1" applyFill="1" applyBorder="1" applyAlignment="1">
      <alignment horizontal="center" textRotation="90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13" fillId="21" borderId="10" xfId="23" applyFont="1" applyFill="1" applyBorder="1" applyAlignment="1">
      <alignment horizontal="center" vertical="center" wrapText="1"/>
      <protection/>
    </xf>
    <xf numFmtId="0" fontId="6" fillId="8" borderId="10" xfId="23" applyFont="1" applyFill="1" applyBorder="1" applyAlignment="1">
      <alignment horizontal="left" vertical="center" wrapText="1"/>
      <protection/>
    </xf>
    <xf numFmtId="49" fontId="15" fillId="0" borderId="49" xfId="25" applyNumberFormat="1" applyFont="1" applyFill="1" applyBorder="1" applyAlignment="1">
      <alignment horizontal="center" wrapText="1"/>
      <protection/>
    </xf>
    <xf numFmtId="49" fontId="15" fillId="0" borderId="50" xfId="25" applyNumberFormat="1" applyFont="1" applyFill="1" applyBorder="1" applyAlignment="1">
      <alignment horizontal="center" wrapText="1"/>
      <protection/>
    </xf>
    <xf numFmtId="49" fontId="15" fillId="0" borderId="51" xfId="25" applyNumberFormat="1" applyFont="1" applyFill="1" applyBorder="1" applyAlignment="1">
      <alignment horizontal="center" wrapText="1"/>
      <protection/>
    </xf>
    <xf numFmtId="0" fontId="6" fillId="8" borderId="13" xfId="23" applyFont="1" applyFill="1" applyBorder="1" applyAlignment="1">
      <alignment horizontal="left" vertical="center" wrapText="1"/>
      <protection/>
    </xf>
    <xf numFmtId="0" fontId="39" fillId="0" borderId="49" xfId="0" applyFont="1" applyFill="1" applyBorder="1" applyAlignment="1">
      <alignment horizontal="center"/>
    </xf>
    <xf numFmtId="0" fontId="39" fillId="0" borderId="50" xfId="0" applyFont="1" applyFill="1" applyBorder="1" applyAlignment="1">
      <alignment horizontal="center"/>
    </xf>
    <xf numFmtId="0" fontId="39" fillId="0" borderId="5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2" fontId="3" fillId="8" borderId="35" xfId="23" applyNumberFormat="1" applyFont="1" applyFill="1" applyBorder="1" applyAlignment="1">
      <alignment horizontal="left" wrapText="1"/>
      <protection/>
    </xf>
    <xf numFmtId="2" fontId="3" fillId="8" borderId="12" xfId="23" applyNumberFormat="1" applyFont="1" applyFill="1" applyBorder="1" applyAlignment="1">
      <alignment horizontal="left" wrapText="1"/>
      <protection/>
    </xf>
    <xf numFmtId="2" fontId="3" fillId="8" borderId="16" xfId="23" applyNumberFormat="1" applyFont="1" applyFill="1" applyBorder="1" applyAlignment="1">
      <alignment horizontal="left" wrapText="1"/>
      <protection/>
    </xf>
  </cellXfs>
  <cellStyles count="7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ats" xfId="20"/>
    <cellStyle name="Labs" xfId="21"/>
    <cellStyle name="Normal 2" xfId="22"/>
    <cellStyle name="Normal 2 2" xfId="23"/>
    <cellStyle name="Normal 2_Kekavas BA" xfId="24"/>
    <cellStyle name="Normal 2 2 2" xfId="25"/>
    <cellStyle name="Style 1" xfId="26"/>
    <cellStyle name="Normal 3" xfId="27"/>
    <cellStyle name="Normal_Sheet2" xfId="28"/>
    <cellStyle name="Normal 3 6" xfId="29"/>
    <cellStyle name="Normal 3 2" xfId="30"/>
    <cellStyle name="Normal 4" xfId="31"/>
    <cellStyle name="Normal 3 3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5" xfId="69"/>
    <cellStyle name="Normal 3 4" xfId="70"/>
    <cellStyle name="Note 2" xfId="71"/>
    <cellStyle name="Output 2" xfId="72"/>
    <cellStyle name="Title 2" xfId="73"/>
    <cellStyle name="Total 2" xfId="74"/>
    <cellStyle name="Warning Text 2" xfId="75"/>
    <cellStyle name="Normal 6" xfId="76"/>
    <cellStyle name="Normal 7" xfId="77"/>
    <cellStyle name="Normal 8" xfId="78"/>
    <cellStyle name="Normal 9" xfId="79"/>
    <cellStyle name="Normal 10" xfId="80"/>
    <cellStyle name="Normal 3 5" xfId="81"/>
    <cellStyle name="Normal 3 2 2" xfId="82"/>
    <cellStyle name="Normal 4 2" xfId="83"/>
    <cellStyle name="Normal 3 3 2" xfId="84"/>
    <cellStyle name="Comma 2" xfId="85"/>
    <cellStyle name="Normal 3 7" xfId="86"/>
    <cellStyle name="Normal 11" xfId="87"/>
    <cellStyle name="Normal 12" xfId="88"/>
    <cellStyle name="Parasts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1"/>
  <sheetViews>
    <sheetView showZeros="0" tabSelected="1" view="pageBreakPreview" zoomScaleSheetLayoutView="100" workbookViewId="0" topLeftCell="A7">
      <selection activeCell="J23" sqref="J23"/>
    </sheetView>
  </sheetViews>
  <sheetFormatPr defaultColWidth="9.140625" defaultRowHeight="12.75"/>
  <cols>
    <col min="1" max="1" width="5.57421875" style="0" customWidth="1"/>
    <col min="2" max="2" width="12.00390625" style="0" customWidth="1"/>
    <col min="3" max="3" width="8.28125" style="0" customWidth="1"/>
    <col min="5" max="5" width="6.00390625" style="0" customWidth="1"/>
    <col min="6" max="6" width="7.28125" style="0" customWidth="1"/>
    <col min="7" max="7" width="6.421875" style="0" customWidth="1"/>
    <col min="8" max="8" width="5.7109375" style="0" customWidth="1"/>
    <col min="9" max="9" width="2.28125" style="0" customWidth="1"/>
    <col min="10" max="10" width="5.28125" style="0" customWidth="1"/>
    <col min="12" max="12" width="6.28125" style="0" customWidth="1"/>
    <col min="13" max="13" width="3.140625" style="0" customWidth="1"/>
  </cols>
  <sheetData>
    <row r="1" spans="1:13" ht="12.75">
      <c r="A1" s="11"/>
      <c r="B1" s="11"/>
      <c r="C1" s="11"/>
      <c r="D1" s="11"/>
      <c r="E1" s="11"/>
      <c r="F1" s="11"/>
      <c r="G1" s="11"/>
      <c r="H1" s="11"/>
      <c r="I1" s="263" t="s">
        <v>10</v>
      </c>
      <c r="J1" s="263"/>
      <c r="K1" s="263"/>
      <c r="L1" s="263"/>
      <c r="M1" s="11"/>
    </row>
    <row r="2" spans="1:13" ht="12.75">
      <c r="A2" s="11"/>
      <c r="B2" s="11"/>
      <c r="C2" s="11"/>
      <c r="D2" s="11"/>
      <c r="E2" s="11"/>
      <c r="F2" s="11"/>
      <c r="G2" s="264"/>
      <c r="H2" s="264"/>
      <c r="I2" s="264"/>
      <c r="J2" s="264"/>
      <c r="K2" s="264"/>
      <c r="L2" s="264"/>
      <c r="M2" s="11"/>
    </row>
    <row r="3" spans="1:13" ht="12.75">
      <c r="A3" s="11"/>
      <c r="B3" s="11"/>
      <c r="C3" s="11"/>
      <c r="D3" s="11"/>
      <c r="E3" s="11"/>
      <c r="F3" s="11"/>
      <c r="G3" s="265"/>
      <c r="H3" s="265"/>
      <c r="I3" s="265"/>
      <c r="J3" s="265"/>
      <c r="K3" s="265"/>
      <c r="L3" s="265"/>
      <c r="M3" s="11"/>
    </row>
    <row r="4" spans="1:13" ht="12.75">
      <c r="A4" s="11"/>
      <c r="B4" s="11"/>
      <c r="C4" s="11"/>
      <c r="D4" s="11"/>
      <c r="E4" s="11"/>
      <c r="F4" s="11"/>
      <c r="G4" s="38"/>
      <c r="H4" s="38"/>
      <c r="I4" s="38"/>
      <c r="J4" s="38"/>
      <c r="K4" s="38"/>
      <c r="L4" s="38"/>
      <c r="M4" s="11"/>
    </row>
    <row r="5" spans="1:13" ht="12.75">
      <c r="A5" s="11"/>
      <c r="B5" s="11"/>
      <c r="C5" s="11"/>
      <c r="D5" s="11"/>
      <c r="E5" s="11"/>
      <c r="F5" s="11"/>
      <c r="G5" s="38"/>
      <c r="H5" s="38"/>
      <c r="I5" s="38"/>
      <c r="J5" s="38"/>
      <c r="K5" s="38"/>
      <c r="L5" s="38" t="s">
        <v>11</v>
      </c>
      <c r="M5" s="11"/>
    </row>
    <row r="6" spans="1:13" ht="12.75">
      <c r="A6" s="11"/>
      <c r="B6" s="11"/>
      <c r="C6" s="11"/>
      <c r="D6" s="11"/>
      <c r="E6" s="11"/>
      <c r="F6" s="11"/>
      <c r="G6" s="120" t="s">
        <v>165</v>
      </c>
      <c r="H6" s="1"/>
      <c r="I6" s="1"/>
      <c r="J6" s="1"/>
      <c r="K6" s="1"/>
      <c r="L6" s="1"/>
      <c r="M6" s="11"/>
    </row>
    <row r="7" spans="1:13" ht="12.75">
      <c r="A7" s="11" t="s">
        <v>965</v>
      </c>
      <c r="B7" s="11"/>
      <c r="C7" s="11"/>
      <c r="D7" s="11"/>
      <c r="E7" s="11"/>
      <c r="F7" s="11"/>
      <c r="G7" s="13"/>
      <c r="H7" s="13"/>
      <c r="I7" s="13"/>
      <c r="J7" s="13"/>
      <c r="K7" s="13"/>
      <c r="L7" s="13"/>
      <c r="M7" s="11"/>
    </row>
    <row r="8" spans="1:13" ht="18.75">
      <c r="A8" s="266" t="s">
        <v>166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</row>
    <row r="9" spans="1:13" ht="18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40.9" customHeight="1">
      <c r="A10" s="278" t="s">
        <v>16</v>
      </c>
      <c r="B10" s="278"/>
      <c r="C10" s="276" t="str">
        <f>'LT-1;SagatavZemesd'!C4</f>
        <v>Esošās katlu mājas Kusā efektivitātes paaugstināšana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</row>
    <row r="11" spans="1:13" s="126" customFormat="1" ht="13.15" customHeight="1">
      <c r="A11" s="281" t="s">
        <v>167</v>
      </c>
      <c r="B11" s="278"/>
      <c r="C11" s="276" t="s">
        <v>936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</row>
    <row r="12" spans="1:13" ht="12.75">
      <c r="A12" s="279" t="s">
        <v>17</v>
      </c>
      <c r="B12" s="279"/>
      <c r="C12" s="276" t="str">
        <f>'LT-1;SagatavZemesd'!C5</f>
        <v>Kusas katlu māja, Aronas pagasts, Madonas novads</v>
      </c>
      <c r="D12" s="277"/>
      <c r="E12" s="277"/>
      <c r="F12" s="277"/>
      <c r="G12" s="277"/>
      <c r="H12" s="277"/>
      <c r="I12" s="277"/>
      <c r="J12" s="277"/>
      <c r="K12" s="277"/>
      <c r="L12" s="277"/>
      <c r="M12" s="277"/>
    </row>
    <row r="13" spans="1:13" ht="12.75">
      <c r="A13" s="279" t="s">
        <v>18</v>
      </c>
      <c r="B13" s="279"/>
      <c r="C13" s="276" t="str">
        <f>'LT-1;SagatavZemesd'!C6</f>
        <v>SIA "Madonas Siltums"</v>
      </c>
      <c r="D13" s="277"/>
      <c r="E13" s="277"/>
      <c r="F13" s="277"/>
      <c r="G13" s="277"/>
      <c r="H13" s="277"/>
      <c r="I13" s="277"/>
      <c r="J13" s="277"/>
      <c r="K13" s="277"/>
      <c r="L13" s="277"/>
      <c r="M13" s="277"/>
    </row>
    <row r="14" spans="1:13" s="56" customFormat="1" ht="12.75">
      <c r="A14" s="280" t="s">
        <v>168</v>
      </c>
      <c r="B14" s="280"/>
      <c r="C14" s="275"/>
      <c r="D14" s="275"/>
      <c r="E14" s="275"/>
      <c r="F14" s="61"/>
      <c r="G14" s="61"/>
      <c r="H14" s="61"/>
      <c r="I14" s="61"/>
      <c r="J14" s="61"/>
      <c r="K14" s="61"/>
      <c r="L14" s="61"/>
      <c r="M14" s="61"/>
    </row>
    <row r="15" spans="1:14" ht="12.75">
      <c r="A15" s="7"/>
      <c r="B15" s="7"/>
      <c r="C15" s="7"/>
      <c r="D15" s="9"/>
      <c r="E15" s="270"/>
      <c r="F15" s="270"/>
      <c r="G15" s="270"/>
      <c r="H15" s="60"/>
      <c r="I15" s="41"/>
      <c r="J15" s="41"/>
      <c r="M15" s="36"/>
      <c r="N15" s="36"/>
    </row>
    <row r="16" spans="1:13" ht="13.5" thickBot="1">
      <c r="A16" s="42"/>
      <c r="B16" s="8"/>
      <c r="C16" s="8"/>
      <c r="D16" s="43"/>
      <c r="E16" s="43"/>
      <c r="F16" s="43"/>
      <c r="G16" s="43"/>
      <c r="H16" s="43"/>
      <c r="I16" s="44"/>
      <c r="J16" s="44"/>
      <c r="K16" s="40"/>
      <c r="L16" s="40"/>
      <c r="M16" s="40"/>
    </row>
    <row r="17" spans="1:13" ht="13.5" thickBot="1">
      <c r="A17" s="45" t="s">
        <v>12</v>
      </c>
      <c r="B17" s="271" t="s">
        <v>16</v>
      </c>
      <c r="C17" s="272"/>
      <c r="D17" s="272"/>
      <c r="E17" s="272"/>
      <c r="F17" s="272"/>
      <c r="G17" s="272"/>
      <c r="H17" s="272"/>
      <c r="I17" s="272"/>
      <c r="J17" s="272"/>
      <c r="K17" s="273" t="s">
        <v>98</v>
      </c>
      <c r="L17" s="272"/>
      <c r="M17" s="274"/>
    </row>
    <row r="18" spans="1:13" ht="12.75">
      <c r="A18" s="46"/>
      <c r="B18" s="264"/>
      <c r="C18" s="264"/>
      <c r="D18" s="264"/>
      <c r="E18" s="264"/>
      <c r="F18" s="264"/>
      <c r="G18" s="264"/>
      <c r="H18" s="264"/>
      <c r="I18" s="264"/>
      <c r="J18" s="267"/>
      <c r="K18" s="268"/>
      <c r="L18" s="264"/>
      <c r="M18" s="269"/>
    </row>
    <row r="19" spans="1:13" ht="42" customHeight="1">
      <c r="A19" s="47">
        <v>1</v>
      </c>
      <c r="B19" s="284" t="str">
        <f>C10</f>
        <v>Esošās katlu mājas Kusā efektivitātes paaugstināšana</v>
      </c>
      <c r="C19" s="285"/>
      <c r="D19" s="285"/>
      <c r="E19" s="285"/>
      <c r="F19" s="285"/>
      <c r="G19" s="285"/>
      <c r="H19" s="285"/>
      <c r="I19" s="285"/>
      <c r="J19" s="286"/>
      <c r="K19" s="287">
        <f>Kopsavilkums!G10</f>
        <v>0</v>
      </c>
      <c r="L19" s="288"/>
      <c r="M19" s="289"/>
    </row>
    <row r="20" spans="1:13" ht="13.5" thickBot="1">
      <c r="A20" s="48"/>
      <c r="B20" s="310"/>
      <c r="C20" s="310"/>
      <c r="D20" s="310"/>
      <c r="E20" s="310"/>
      <c r="F20" s="310"/>
      <c r="G20" s="310"/>
      <c r="H20" s="310"/>
      <c r="I20" s="310"/>
      <c r="J20" s="311"/>
      <c r="K20" s="295"/>
      <c r="L20" s="296"/>
      <c r="M20" s="297"/>
    </row>
    <row r="21" spans="1:13" ht="12.75">
      <c r="A21" s="49"/>
      <c r="B21" s="298"/>
      <c r="C21" s="299"/>
      <c r="D21" s="299"/>
      <c r="E21" s="299"/>
      <c r="F21" s="299"/>
      <c r="G21" s="299"/>
      <c r="H21" s="299"/>
      <c r="I21" s="299"/>
      <c r="J21" s="299"/>
      <c r="K21" s="300"/>
      <c r="L21" s="301"/>
      <c r="M21" s="302"/>
    </row>
    <row r="22" spans="1:14" ht="12.75">
      <c r="A22" s="282"/>
      <c r="B22" s="283"/>
      <c r="C22" s="283"/>
      <c r="D22" s="283"/>
      <c r="E22" s="283"/>
      <c r="F22" s="283"/>
      <c r="G22" s="283"/>
      <c r="H22" s="283"/>
      <c r="I22" s="283"/>
      <c r="J22" s="283"/>
      <c r="K22" s="303">
        <f>K19</f>
        <v>0</v>
      </c>
      <c r="L22" s="304"/>
      <c r="M22" s="305"/>
      <c r="N22" s="50"/>
    </row>
    <row r="23" spans="1:13" ht="12.75">
      <c r="A23" s="306"/>
      <c r="B23" s="307"/>
      <c r="C23" s="307"/>
      <c r="D23" s="307"/>
      <c r="E23" s="307"/>
      <c r="F23" s="307"/>
      <c r="G23" s="307"/>
      <c r="H23" s="307"/>
      <c r="I23" s="307"/>
      <c r="J23" s="6"/>
      <c r="K23" s="308">
        <f>ROUND(K22*J23/100,2)</f>
        <v>0</v>
      </c>
      <c r="L23" s="308"/>
      <c r="M23" s="309"/>
    </row>
    <row r="24" spans="1:13" ht="13.5" thickBot="1">
      <c r="A24" s="290" t="s">
        <v>13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2">
        <f>SUM(K22:M23)</f>
        <v>0</v>
      </c>
      <c r="L24" s="293"/>
      <c r="M24" s="294"/>
    </row>
    <row r="25" spans="1:14" ht="12.75">
      <c r="A25" s="163"/>
      <c r="B25" s="163"/>
      <c r="C25" s="163"/>
      <c r="D25" s="164"/>
      <c r="E25" s="164"/>
      <c r="F25" s="164"/>
      <c r="G25" s="164"/>
      <c r="H25" s="164"/>
      <c r="I25" s="163"/>
      <c r="J25" s="163"/>
      <c r="K25" s="164"/>
      <c r="L25" s="164"/>
      <c r="M25" s="164"/>
      <c r="N25" s="165"/>
    </row>
    <row r="26" spans="1:14" ht="12.75">
      <c r="A26" s="163"/>
      <c r="B26" s="120" t="s">
        <v>77</v>
      </c>
      <c r="C26" s="120"/>
      <c r="D26" s="124"/>
      <c r="E26" s="153"/>
      <c r="F26" s="160"/>
      <c r="G26" s="160" t="s">
        <v>954</v>
      </c>
      <c r="H26" s="164"/>
      <c r="I26" s="163"/>
      <c r="J26" s="163"/>
      <c r="K26" s="164"/>
      <c r="L26" s="164"/>
      <c r="M26" s="164"/>
      <c r="N26" s="165"/>
    </row>
    <row r="27" spans="1:14" ht="12.75">
      <c r="A27" s="166"/>
      <c r="B27" s="120"/>
      <c r="C27" s="120"/>
      <c r="D27" s="124"/>
      <c r="E27" s="153"/>
      <c r="F27" s="160"/>
      <c r="G27" s="35"/>
      <c r="H27" s="167"/>
      <c r="I27" s="166"/>
      <c r="J27" s="166"/>
      <c r="K27" s="166"/>
      <c r="L27" s="166"/>
      <c r="M27" s="166"/>
      <c r="N27" s="165"/>
    </row>
    <row r="28" spans="1:14" ht="12.75">
      <c r="A28" s="166"/>
      <c r="B28" s="162">
        <f>Kopsavilkums!B36</f>
        <v>0</v>
      </c>
      <c r="C28" s="91"/>
      <c r="D28" s="91">
        <f>'LT-1;SagatavZemesd'!B65</f>
        <v>0</v>
      </c>
      <c r="E28" s="126"/>
      <c r="F28" s="121"/>
      <c r="G28" s="11"/>
      <c r="H28" s="167"/>
      <c r="I28" s="166"/>
      <c r="J28" s="166"/>
      <c r="K28" s="166"/>
      <c r="L28" s="166"/>
      <c r="M28" s="166"/>
      <c r="N28" s="165"/>
    </row>
    <row r="29" spans="1:14" ht="12.75">
      <c r="A29" s="166"/>
      <c r="B29" s="155"/>
      <c r="C29" s="91"/>
      <c r="D29" s="91"/>
      <c r="E29" s="126"/>
      <c r="F29" s="121"/>
      <c r="G29" s="11"/>
      <c r="H29" s="167"/>
      <c r="I29" s="166"/>
      <c r="J29" s="166"/>
      <c r="K29" s="166"/>
      <c r="L29" s="166"/>
      <c r="M29" s="166"/>
      <c r="N29" s="165"/>
    </row>
    <row r="30" spans="1:14" ht="12.75">
      <c r="A30" s="165"/>
      <c r="B30" s="120" t="s">
        <v>9</v>
      </c>
      <c r="C30" s="120"/>
      <c r="D30" s="119"/>
      <c r="E30" s="154"/>
      <c r="F30" s="161"/>
      <c r="G30" s="35"/>
      <c r="H30" s="167"/>
      <c r="I30" s="166"/>
      <c r="J30" s="166"/>
      <c r="K30" s="166"/>
      <c r="L30" s="166"/>
      <c r="M30" s="166"/>
      <c r="N30" s="165"/>
    </row>
    <row r="31" spans="1:14" ht="12.75">
      <c r="A31" s="165"/>
      <c r="B31" s="120" t="s">
        <v>162</v>
      </c>
      <c r="C31" s="120"/>
      <c r="D31" s="119"/>
      <c r="E31" s="122"/>
      <c r="F31" s="123"/>
      <c r="G31" s="11"/>
      <c r="H31" s="165"/>
      <c r="I31" s="165"/>
      <c r="J31" s="165"/>
      <c r="K31" s="165"/>
      <c r="L31" s="165"/>
      <c r="M31" s="165"/>
      <c r="N31" s="165"/>
    </row>
  </sheetData>
  <mergeCells count="31">
    <mergeCell ref="A24:J24"/>
    <mergeCell ref="K24:M24"/>
    <mergeCell ref="K20:M20"/>
    <mergeCell ref="B21:J21"/>
    <mergeCell ref="K21:M21"/>
    <mergeCell ref="K22:M22"/>
    <mergeCell ref="A23:I23"/>
    <mergeCell ref="K23:M23"/>
    <mergeCell ref="B20:J20"/>
    <mergeCell ref="A14:B14"/>
    <mergeCell ref="A11:B11"/>
    <mergeCell ref="C11:M11"/>
    <mergeCell ref="A22:J22"/>
    <mergeCell ref="B19:J19"/>
    <mergeCell ref="K19:M19"/>
    <mergeCell ref="I1:L1"/>
    <mergeCell ref="G2:L2"/>
    <mergeCell ref="G3:L3"/>
    <mergeCell ref="A8:M8"/>
    <mergeCell ref="B18:J18"/>
    <mergeCell ref="K18:M18"/>
    <mergeCell ref="E15:G15"/>
    <mergeCell ref="B17:J17"/>
    <mergeCell ref="K17:M17"/>
    <mergeCell ref="C14:E14"/>
    <mergeCell ref="C12:M12"/>
    <mergeCell ref="C13:M13"/>
    <mergeCell ref="A10:B10"/>
    <mergeCell ref="C10:M10"/>
    <mergeCell ref="A12:B12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O42"/>
  <sheetViews>
    <sheetView showZeros="0" view="pageBreakPreview" zoomScaleSheetLayoutView="100" workbookViewId="0" topLeftCell="A1">
      <selection activeCell="M10" sqref="M10"/>
    </sheetView>
  </sheetViews>
  <sheetFormatPr defaultColWidth="9.140625" defaultRowHeight="12.75"/>
  <cols>
    <col min="1" max="1" width="4.421875" style="11" customWidth="1"/>
    <col min="2" max="2" width="12.421875" style="11" customWidth="1"/>
    <col min="3" max="3" width="32.140625" style="11" customWidth="1"/>
    <col min="4" max="4" width="11.57421875" style="11" customWidth="1"/>
    <col min="5" max="5" width="8.8515625" style="11" customWidth="1"/>
    <col min="6" max="6" width="10.28125" style="11" customWidth="1"/>
    <col min="7" max="7" width="11.7109375" style="11" customWidth="1"/>
    <col min="8" max="8" width="11.8515625" style="11" customWidth="1"/>
    <col min="9" max="11" width="9.140625" style="11" customWidth="1"/>
    <col min="12" max="12" width="10.140625" style="11" bestFit="1" customWidth="1"/>
    <col min="13" max="16384" width="9.140625" style="11" customWidth="1"/>
  </cols>
  <sheetData>
    <row r="3" ht="15.75">
      <c r="B3" s="12" t="s">
        <v>164</v>
      </c>
    </row>
    <row r="4" spans="2:14" ht="12.75">
      <c r="B4" s="159"/>
      <c r="C4" s="159" t="s">
        <v>936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6" spans="1:15" s="1" customFormat="1" ht="27" customHeight="1">
      <c r="A6" s="314" t="s">
        <v>16</v>
      </c>
      <c r="B6" s="314"/>
      <c r="C6" s="315" t="str">
        <f>'LT-1;SagatavZemesd'!C4</f>
        <v>Esošās katlu mājas Kusā efektivitātes paaugstināšana</v>
      </c>
      <c r="D6" s="315"/>
      <c r="E6" s="315"/>
      <c r="F6" s="315"/>
      <c r="G6" s="315"/>
      <c r="H6" s="315"/>
      <c r="I6" s="11"/>
      <c r="J6" s="11"/>
      <c r="K6" s="11"/>
      <c r="L6" s="11"/>
      <c r="M6" s="11"/>
      <c r="N6" s="11"/>
      <c r="O6" s="11"/>
    </row>
    <row r="7" spans="1:15" s="1" customFormat="1" ht="12.75">
      <c r="A7" s="314" t="s">
        <v>17</v>
      </c>
      <c r="B7" s="314"/>
      <c r="C7" s="315" t="str">
        <f>'LT-1;SagatavZemesd'!C5</f>
        <v>Kusas katlu māja, Aronas pagasts, Madonas novads</v>
      </c>
      <c r="D7" s="315"/>
      <c r="E7" s="315"/>
      <c r="F7" s="315"/>
      <c r="G7" s="315"/>
      <c r="H7" s="315"/>
      <c r="I7" s="11"/>
      <c r="J7" s="11"/>
      <c r="K7" s="11"/>
      <c r="L7" s="11"/>
      <c r="M7" s="11"/>
      <c r="N7" s="11"/>
      <c r="O7" s="11"/>
    </row>
    <row r="8" spans="1:15" s="1" customFormat="1" ht="12.75">
      <c r="A8" s="314" t="s">
        <v>18</v>
      </c>
      <c r="B8" s="314"/>
      <c r="C8" s="315" t="str">
        <f>'LT-1;SagatavZemesd'!C6</f>
        <v>SIA "Madonas Siltums"</v>
      </c>
      <c r="D8" s="315"/>
      <c r="E8" s="315"/>
      <c r="F8" s="315"/>
      <c r="G8" s="315"/>
      <c r="H8" s="315"/>
      <c r="I8" s="11"/>
      <c r="J8" s="11"/>
      <c r="K8" s="11"/>
      <c r="L8" s="11"/>
      <c r="M8" s="11"/>
      <c r="N8" s="11"/>
      <c r="O8" s="11"/>
    </row>
    <row r="9" spans="1:15" s="1" customFormat="1" ht="12.75">
      <c r="A9" s="314" t="s">
        <v>19</v>
      </c>
      <c r="B9" s="314"/>
      <c r="C9" s="150">
        <f>'LT-1;SagatavZemesd'!C7</f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4:7" ht="12.75">
      <c r="D10" s="312" t="s">
        <v>93</v>
      </c>
      <c r="E10" s="313"/>
      <c r="F10" s="313"/>
      <c r="G10" s="14">
        <f>D32</f>
        <v>0</v>
      </c>
    </row>
    <row r="11" spans="4:7" ht="13.15" customHeight="1">
      <c r="D11" s="313" t="s">
        <v>0</v>
      </c>
      <c r="E11" s="313"/>
      <c r="F11" s="313"/>
      <c r="G11" s="15">
        <f>SUM(H20:H24)</f>
        <v>0</v>
      </c>
    </row>
    <row r="15" spans="1:8" ht="12.75">
      <c r="A15" s="316" t="s">
        <v>1</v>
      </c>
      <c r="B15" s="316" t="s">
        <v>2</v>
      </c>
      <c r="C15" s="316" t="s">
        <v>3</v>
      </c>
      <c r="D15" s="318" t="s">
        <v>94</v>
      </c>
      <c r="E15" s="316" t="s">
        <v>4</v>
      </c>
      <c r="F15" s="316"/>
      <c r="G15" s="316"/>
      <c r="H15" s="316" t="s">
        <v>27</v>
      </c>
    </row>
    <row r="16" spans="1:8" ht="13.15" customHeight="1">
      <c r="A16" s="316"/>
      <c r="B16" s="316"/>
      <c r="C16" s="316"/>
      <c r="D16" s="316"/>
      <c r="E16" s="318" t="s">
        <v>95</v>
      </c>
      <c r="F16" s="318" t="s">
        <v>96</v>
      </c>
      <c r="G16" s="318" t="s">
        <v>97</v>
      </c>
      <c r="H16" s="316"/>
    </row>
    <row r="17" spans="1:8" ht="12.75">
      <c r="A17" s="316"/>
      <c r="B17" s="316"/>
      <c r="C17" s="316"/>
      <c r="D17" s="316"/>
      <c r="E17" s="316"/>
      <c r="F17" s="316"/>
      <c r="G17" s="316"/>
      <c r="H17" s="316"/>
    </row>
    <row r="18" spans="1:8" ht="13.5" thickBot="1">
      <c r="A18" s="317"/>
      <c r="B18" s="317"/>
      <c r="C18" s="317"/>
      <c r="D18" s="317"/>
      <c r="E18" s="317"/>
      <c r="F18" s="317"/>
      <c r="G18" s="317"/>
      <c r="H18" s="317"/>
    </row>
    <row r="19" spans="1:8" ht="11.25" customHeight="1" thickTop="1">
      <c r="A19" s="16"/>
      <c r="B19" s="17"/>
      <c r="C19" s="17"/>
      <c r="D19" s="17"/>
      <c r="E19" s="17"/>
      <c r="F19" s="17"/>
      <c r="G19" s="17"/>
      <c r="H19" s="17"/>
    </row>
    <row r="20" spans="1:8" ht="12.75">
      <c r="A20" s="18">
        <v>1</v>
      </c>
      <c r="B20" s="19" t="str">
        <f>'LT-1;SagatavZemesd'!C2</f>
        <v>LT-01/09/2017</v>
      </c>
      <c r="C20" s="104" t="str">
        <f>'LT-1;SagatavZemesd'!C3</f>
        <v>LT 1;Sagatavošanās, demontāža, zemes darbi un labiekārtošana</v>
      </c>
      <c r="D20" s="20">
        <f>'LT-1;SagatavZemesd'!J6</f>
        <v>0</v>
      </c>
      <c r="E20" s="20">
        <f>'LT-1;SagatavZemesd'!M62</f>
        <v>0</v>
      </c>
      <c r="F20" s="20">
        <f>'LT-1;SagatavZemesd'!N62</f>
        <v>0</v>
      </c>
      <c r="G20" s="20">
        <f>'LT-1;SagatavZemesd'!O62</f>
        <v>0</v>
      </c>
      <c r="H20" s="20">
        <f>'LT-1;SagatavZemesd'!L62</f>
        <v>0</v>
      </c>
    </row>
    <row r="21" spans="1:8" ht="29.25" customHeight="1">
      <c r="A21" s="18">
        <v>2</v>
      </c>
      <c r="B21" s="21" t="str">
        <f>'LT-2; VispCeltn'!C2</f>
        <v>LT-02/09/2017</v>
      </c>
      <c r="C21" s="57" t="str">
        <f>'LT-2; VispCeltn'!C3</f>
        <v>LT 2; Vispārceltnieciskie darbi</v>
      </c>
      <c r="D21" s="20">
        <f>'LT-2; VispCeltn'!J6</f>
        <v>0</v>
      </c>
      <c r="E21" s="20">
        <f>'LT-2; VispCeltn'!M169</f>
        <v>0</v>
      </c>
      <c r="F21" s="20">
        <f>'LT-2; VispCeltn'!N169</f>
        <v>0</v>
      </c>
      <c r="G21" s="20">
        <f>'LT-2; VispCeltn'!O169</f>
        <v>0</v>
      </c>
      <c r="H21" s="20">
        <f>'LT-2; VispCeltn'!L169</f>
        <v>0</v>
      </c>
    </row>
    <row r="22" spans="1:8" ht="12.75">
      <c r="A22" s="18">
        <v>3</v>
      </c>
      <c r="B22" s="19" t="str">
        <f>'LT-3; UK_UKT'!C2</f>
        <v>LT-03/08/2017</v>
      </c>
      <c r="C22" s="21" t="str">
        <f>'LT-3; UK_UKT'!C3</f>
        <v>LT 3; Ūdensapgāde un kanalizācija</v>
      </c>
      <c r="D22" s="20">
        <f>'LT-3; UK_UKT'!J6</f>
        <v>0</v>
      </c>
      <c r="E22" s="20">
        <f>'LT-3; UK_UKT'!M47</f>
        <v>0</v>
      </c>
      <c r="F22" s="20">
        <f>'LT-3; UK_UKT'!N47</f>
        <v>0</v>
      </c>
      <c r="G22" s="20">
        <f>'LT-3; UK_UKT'!O47</f>
        <v>0</v>
      </c>
      <c r="H22" s="20">
        <f>'LT-3; UK_UKT'!L47</f>
        <v>0</v>
      </c>
    </row>
    <row r="23" spans="1:8" ht="12.75">
      <c r="A23" s="18">
        <v>4</v>
      </c>
      <c r="B23" s="19" t="str">
        <f>'LT-4; AVK'!C2</f>
        <v>LT-04/08/2017</v>
      </c>
      <c r="C23" s="21" t="str">
        <f>'LT-4; AVK'!C3</f>
        <v>LT 4; Apkure, vēdināšana</v>
      </c>
      <c r="D23" s="20">
        <f>'LT-4; AVK'!J6</f>
        <v>0</v>
      </c>
      <c r="E23" s="20">
        <f>'LT-4; AVK'!M44</f>
        <v>0</v>
      </c>
      <c r="F23" s="20">
        <f>'LT-4; AVK'!N44</f>
        <v>0</v>
      </c>
      <c r="G23" s="20">
        <f>'LT-4; AVK'!O44</f>
        <v>0</v>
      </c>
      <c r="H23" s="20">
        <f>'LT-4; AVK'!L44</f>
        <v>0</v>
      </c>
    </row>
    <row r="24" spans="1:8" ht="12.75">
      <c r="A24" s="109">
        <v>5</v>
      </c>
      <c r="B24" s="111" t="str">
        <f>'LT-5; SM'!C2</f>
        <v>LT-05/08/2017</v>
      </c>
      <c r="C24" s="112" t="str">
        <f>'LT-5; SM'!C3</f>
        <v>Siltummehānika, iekārtas un ierīces</v>
      </c>
      <c r="D24" s="113">
        <f>'LT-5; SM'!J6</f>
        <v>0</v>
      </c>
      <c r="E24" s="113">
        <f>'LT-5; SM'!M152</f>
        <v>0</v>
      </c>
      <c r="F24" s="113">
        <f>'LT-5; SM'!N152</f>
        <v>0</v>
      </c>
      <c r="G24" s="113">
        <f>'LT-5; SM'!O152</f>
        <v>0</v>
      </c>
      <c r="H24" s="113">
        <f>'LT-5; SM'!L152</f>
        <v>0</v>
      </c>
    </row>
    <row r="25" spans="1:8" ht="14.45" customHeight="1">
      <c r="A25" s="260">
        <v>6</v>
      </c>
      <c r="B25" s="111" t="s">
        <v>726</v>
      </c>
      <c r="C25" s="112" t="s">
        <v>725</v>
      </c>
      <c r="D25" s="113"/>
      <c r="E25" s="113"/>
      <c r="F25" s="113"/>
      <c r="G25" s="113"/>
      <c r="H25" s="113"/>
    </row>
    <row r="26" spans="1:8" ht="12.75">
      <c r="A26" s="260"/>
      <c r="B26" s="111" t="s">
        <v>552</v>
      </c>
      <c r="C26" s="112" t="s">
        <v>553</v>
      </c>
      <c r="D26" s="113"/>
      <c r="E26" s="113"/>
      <c r="F26" s="113"/>
      <c r="G26" s="113"/>
      <c r="H26" s="113"/>
    </row>
    <row r="27" spans="1:12" ht="18" customHeight="1" thickBot="1">
      <c r="A27" s="22"/>
      <c r="B27" s="23"/>
      <c r="C27" s="24"/>
      <c r="D27" s="25"/>
      <c r="E27" s="25"/>
      <c r="F27" s="25"/>
      <c r="G27" s="25"/>
      <c r="H27" s="25"/>
      <c r="L27" s="26"/>
    </row>
    <row r="28" spans="1:10" ht="13.5" thickTop="1">
      <c r="A28" s="27"/>
      <c r="B28" s="27"/>
      <c r="C28" s="28" t="s">
        <v>29</v>
      </c>
      <c r="D28" s="29">
        <f>SUM(D20:D27)</f>
        <v>0</v>
      </c>
      <c r="J28" s="26"/>
    </row>
    <row r="29" spans="1:4" ht="12.75">
      <c r="A29" s="320" t="s">
        <v>5</v>
      </c>
      <c r="B29" s="321"/>
      <c r="C29" s="30" t="s">
        <v>952</v>
      </c>
      <c r="D29" s="31"/>
    </row>
    <row r="30" spans="1:11" ht="30" customHeight="1">
      <c r="A30" s="316" t="s">
        <v>6</v>
      </c>
      <c r="B30" s="316"/>
      <c r="C30" s="59" t="s">
        <v>953</v>
      </c>
      <c r="D30" s="19"/>
      <c r="K30" s="32"/>
    </row>
    <row r="31" spans="1:11" ht="15.75" customHeight="1">
      <c r="A31" s="320" t="s">
        <v>7</v>
      </c>
      <c r="B31" s="321"/>
      <c r="C31" s="30" t="s">
        <v>953</v>
      </c>
      <c r="D31" s="31"/>
      <c r="K31" s="33"/>
    </row>
    <row r="32" spans="1:11" ht="15.75">
      <c r="A32" s="319" t="s">
        <v>8</v>
      </c>
      <c r="B32" s="319"/>
      <c r="C32" s="19"/>
      <c r="D32" s="34">
        <f>D28+D29+D31</f>
        <v>0</v>
      </c>
      <c r="K32" s="33"/>
    </row>
    <row r="33" ht="12.75">
      <c r="K33" s="32"/>
    </row>
    <row r="34" spans="1:7" ht="12.75">
      <c r="A34" s="7"/>
      <c r="B34" s="120" t="s">
        <v>77</v>
      </c>
      <c r="C34" s="120"/>
      <c r="D34" s="124"/>
      <c r="E34" s="153"/>
      <c r="F34" s="160" t="str">
        <f>'LT-1;SagatavZemesd'!D64</f>
        <v>201__ gada __._______</v>
      </c>
      <c r="G34" s="35"/>
    </row>
    <row r="35" spans="1:7" ht="12.75">
      <c r="A35" s="7"/>
      <c r="B35" s="120"/>
      <c r="C35" s="120"/>
      <c r="D35" s="124"/>
      <c r="E35" s="153"/>
      <c r="F35" s="160"/>
      <c r="G35" s="35"/>
    </row>
    <row r="36" spans="1:6" ht="12.75">
      <c r="A36" s="7"/>
      <c r="B36" s="162">
        <f>'LT-1;SagatavZemesd'!A65</f>
        <v>0</v>
      </c>
      <c r="C36" s="91">
        <f>'LT-1;SagatavZemesd'!B65</f>
        <v>0</v>
      </c>
      <c r="D36" s="91"/>
      <c r="E36" s="126"/>
      <c r="F36" s="121"/>
    </row>
    <row r="37" spans="1:6" ht="12.75">
      <c r="A37" s="7"/>
      <c r="B37" s="155"/>
      <c r="C37" s="91"/>
      <c r="D37" s="91"/>
      <c r="E37" s="126"/>
      <c r="F37" s="121"/>
    </row>
    <row r="38" spans="1:7" ht="12.75">
      <c r="A38" s="7"/>
      <c r="B38" s="120" t="s">
        <v>9</v>
      </c>
      <c r="C38" s="120"/>
      <c r="D38" s="119"/>
      <c r="E38" s="154"/>
      <c r="F38" s="161" t="str">
        <f>'LT-1;SagatavZemesd'!D66</f>
        <v>201__ gada __._______</v>
      </c>
      <c r="G38" s="35"/>
    </row>
    <row r="39" spans="2:6" ht="12.75">
      <c r="B39" s="120" t="s">
        <v>162</v>
      </c>
      <c r="C39" s="120"/>
      <c r="D39" s="119"/>
      <c r="E39" s="122"/>
      <c r="F39" s="123"/>
    </row>
    <row r="42" ht="12.75">
      <c r="C42" s="37"/>
    </row>
  </sheetData>
  <mergeCells count="22">
    <mergeCell ref="A32:B32"/>
    <mergeCell ref="A29:B29"/>
    <mergeCell ref="A30:B30"/>
    <mergeCell ref="H15:H18"/>
    <mergeCell ref="E16:E18"/>
    <mergeCell ref="F16:F18"/>
    <mergeCell ref="G16:G18"/>
    <mergeCell ref="E15:G15"/>
    <mergeCell ref="A31:B31"/>
    <mergeCell ref="D11:F11"/>
    <mergeCell ref="A15:A18"/>
    <mergeCell ref="B15:B18"/>
    <mergeCell ref="C15:C18"/>
    <mergeCell ref="D15:D18"/>
    <mergeCell ref="D10:F10"/>
    <mergeCell ref="A6:B6"/>
    <mergeCell ref="A7:B7"/>
    <mergeCell ref="A8:B8"/>
    <mergeCell ref="A9:B9"/>
    <mergeCell ref="C6:H6"/>
    <mergeCell ref="C7:H7"/>
    <mergeCell ref="C8:H8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0" r:id="rId1"/>
  <headerFooter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67"/>
  <sheetViews>
    <sheetView showZeros="0" view="pageBreakPreview" zoomScale="112" zoomScaleSheetLayoutView="112" workbookViewId="0" topLeftCell="A1">
      <pane xSplit="5" ySplit="10" topLeftCell="H53" activePane="bottomRight" state="frozen"/>
      <selection pane="topRight" activeCell="E1" sqref="E1"/>
      <selection pane="bottomLeft" activeCell="A11" sqref="A11"/>
      <selection pane="bottomRight" activeCell="C6" sqref="C6:E6"/>
    </sheetView>
  </sheetViews>
  <sheetFormatPr defaultColWidth="9.140625" defaultRowHeight="12.75" outlineLevelRow="1" outlineLevelCol="1"/>
  <cols>
    <col min="1" max="1" width="13.8515625" style="84" customWidth="1"/>
    <col min="2" max="2" width="13.8515625" style="122" customWidth="1"/>
    <col min="3" max="3" width="45.57421875" style="84" customWidth="1"/>
    <col min="4" max="4" width="7.140625" style="84" customWidth="1"/>
    <col min="5" max="5" width="14.28125" style="84" customWidth="1"/>
    <col min="6" max="6" width="10.57421875" style="84" customWidth="1" outlineLevel="1"/>
    <col min="7" max="7" width="10.140625" style="84" customWidth="1" outlineLevel="1"/>
    <col min="8" max="8" width="9.7109375" style="84" customWidth="1" outlineLevel="1"/>
    <col min="9" max="9" width="9.8515625" style="84" customWidth="1" outlineLevel="1"/>
    <col min="10" max="10" width="10.140625" style="84" customWidth="1" outlineLevel="1"/>
    <col min="11" max="13" width="10.00390625" style="84" customWidth="1" outlineLevel="1"/>
    <col min="14" max="14" width="9.7109375" style="84" customWidth="1" outlineLevel="1"/>
    <col min="15" max="16" width="10.140625" style="84" customWidth="1" outlineLevel="1"/>
    <col min="17" max="17" width="10.28125" style="84" bestFit="1" customWidth="1"/>
    <col min="18" max="16384" width="9.140625" style="84" customWidth="1"/>
  </cols>
  <sheetData>
    <row r="1" spans="1:16" ht="12.75" outlineLevel="1">
      <c r="A1" s="86"/>
      <c r="B1" s="86"/>
      <c r="C1" s="86"/>
      <c r="D1" s="86"/>
      <c r="E1" s="86"/>
      <c r="F1" s="86"/>
      <c r="G1" s="86">
        <v>6.2</v>
      </c>
      <c r="H1" s="86"/>
      <c r="I1" s="86"/>
      <c r="J1" s="88">
        <v>0.06</v>
      </c>
      <c r="K1" s="86"/>
      <c r="L1" s="86"/>
      <c r="M1" s="86"/>
      <c r="N1" s="86"/>
      <c r="O1" s="86"/>
      <c r="P1" s="86"/>
    </row>
    <row r="2" spans="1:16" ht="15.75" outlineLevel="1" thickBot="1">
      <c r="A2" s="101"/>
      <c r="B2" s="101"/>
      <c r="C2" s="334" t="s">
        <v>203</v>
      </c>
      <c r="D2" s="334"/>
      <c r="E2" s="334"/>
      <c r="F2" s="334"/>
      <c r="G2" s="101"/>
      <c r="H2" s="101"/>
      <c r="I2" s="101"/>
      <c r="J2" s="105"/>
      <c r="K2" s="101"/>
      <c r="L2" s="101"/>
      <c r="M2" s="101"/>
      <c r="N2" s="101"/>
      <c r="O2" s="101"/>
      <c r="P2" s="101"/>
    </row>
    <row r="3" spans="3:16" s="2" customFormat="1" ht="15.75" customHeight="1" thickTop="1">
      <c r="C3" s="117" t="s">
        <v>211</v>
      </c>
      <c r="D3" s="102"/>
      <c r="E3" s="102"/>
      <c r="F3" s="10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2" customFormat="1" ht="25.5">
      <c r="A4" s="63" t="s">
        <v>16</v>
      </c>
      <c r="B4" s="63"/>
      <c r="C4" s="328" t="s">
        <v>936</v>
      </c>
      <c r="D4" s="328"/>
      <c r="E4" s="328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2" customFormat="1" ht="12.75">
      <c r="A5" s="5" t="s">
        <v>17</v>
      </c>
      <c r="B5" s="5"/>
      <c r="C5" s="324" t="s">
        <v>966</v>
      </c>
      <c r="D5" s="325"/>
      <c r="E5" s="325"/>
      <c r="F5" s="10"/>
      <c r="G5" s="10"/>
      <c r="H5" s="10"/>
      <c r="I5" s="10"/>
      <c r="J5" s="10"/>
      <c r="K5" s="10"/>
      <c r="L5" s="10"/>
      <c r="M5" s="5"/>
      <c r="N5" s="5"/>
      <c r="O5" s="5"/>
      <c r="P5" s="5"/>
    </row>
    <row r="6" spans="1:16" s="2" customFormat="1" ht="12.75">
      <c r="A6" s="5" t="s">
        <v>18</v>
      </c>
      <c r="B6" s="5"/>
      <c r="C6" s="324" t="s">
        <v>937</v>
      </c>
      <c r="D6" s="325"/>
      <c r="E6" s="325"/>
      <c r="H6" s="141"/>
      <c r="I6" s="51" t="s">
        <v>14</v>
      </c>
      <c r="J6" s="4">
        <f>P62</f>
        <v>0</v>
      </c>
      <c r="K6" s="141" t="s">
        <v>91</v>
      </c>
      <c r="L6" s="5" t="s">
        <v>160</v>
      </c>
      <c r="M6" s="76"/>
      <c r="N6" s="76" t="s">
        <v>939</v>
      </c>
      <c r="O6" s="76"/>
      <c r="P6" s="76"/>
    </row>
    <row r="7" spans="1:16" s="2" customFormat="1" ht="13.5" thickBot="1">
      <c r="A7" s="5" t="s">
        <v>19</v>
      </c>
      <c r="B7" s="5"/>
      <c r="C7" s="326"/>
      <c r="D7" s="327"/>
      <c r="E7" s="327"/>
      <c r="F7" s="75" t="s">
        <v>159</v>
      </c>
      <c r="G7" s="76"/>
      <c r="H7" s="5" t="s">
        <v>938</v>
      </c>
      <c r="I7" s="5"/>
      <c r="J7" s="5" t="s">
        <v>170</v>
      </c>
      <c r="K7" s="5" t="s">
        <v>158</v>
      </c>
      <c r="L7" s="5"/>
      <c r="M7" s="5"/>
      <c r="N7" s="76"/>
      <c r="O7" s="76"/>
      <c r="P7" s="76"/>
    </row>
    <row r="8" spans="1:16" s="2" customFormat="1" ht="12.75" customHeight="1">
      <c r="A8" s="344" t="s">
        <v>20</v>
      </c>
      <c r="B8" s="349" t="s">
        <v>157</v>
      </c>
      <c r="C8" s="322" t="s">
        <v>21</v>
      </c>
      <c r="D8" s="347" t="s">
        <v>22</v>
      </c>
      <c r="E8" s="347" t="s">
        <v>23</v>
      </c>
      <c r="F8" s="322" t="s">
        <v>24</v>
      </c>
      <c r="G8" s="322"/>
      <c r="H8" s="322"/>
      <c r="I8" s="322"/>
      <c r="J8" s="322"/>
      <c r="K8" s="322"/>
      <c r="L8" s="322" t="s">
        <v>25</v>
      </c>
      <c r="M8" s="322" t="s">
        <v>25</v>
      </c>
      <c r="N8" s="322"/>
      <c r="O8" s="322"/>
      <c r="P8" s="323"/>
    </row>
    <row r="9" spans="1:16" s="2" customFormat="1" ht="55.5" customHeight="1" thickBot="1">
      <c r="A9" s="345"/>
      <c r="B9" s="350"/>
      <c r="C9" s="346"/>
      <c r="D9" s="348"/>
      <c r="E9" s="348"/>
      <c r="F9" s="55" t="s">
        <v>26</v>
      </c>
      <c r="G9" s="55" t="s">
        <v>83</v>
      </c>
      <c r="H9" s="55" t="s">
        <v>84</v>
      </c>
      <c r="I9" s="77" t="s">
        <v>85</v>
      </c>
      <c r="J9" s="55" t="s">
        <v>86</v>
      </c>
      <c r="K9" s="55" t="s">
        <v>87</v>
      </c>
      <c r="L9" s="55" t="s">
        <v>27</v>
      </c>
      <c r="M9" s="55" t="s">
        <v>88</v>
      </c>
      <c r="N9" s="55" t="s">
        <v>89</v>
      </c>
      <c r="O9" s="55" t="s">
        <v>86</v>
      </c>
      <c r="P9" s="78" t="s">
        <v>90</v>
      </c>
    </row>
    <row r="10" spans="1:16" s="2" customFormat="1" ht="13.5" thickBot="1">
      <c r="A10" s="79">
        <v>1</v>
      </c>
      <c r="B10" s="87">
        <v>2</v>
      </c>
      <c r="C10" s="80">
        <v>3</v>
      </c>
      <c r="D10" s="80">
        <v>4</v>
      </c>
      <c r="E10" s="80">
        <v>5</v>
      </c>
      <c r="F10" s="87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80">
        <v>12</v>
      </c>
      <c r="M10" s="80">
        <v>13</v>
      </c>
      <c r="N10" s="80">
        <v>14</v>
      </c>
      <c r="O10" s="80">
        <v>15</v>
      </c>
      <c r="P10" s="81">
        <v>16</v>
      </c>
    </row>
    <row r="11" spans="1:16" s="66" customFormat="1" ht="15.75" customHeight="1" thickBot="1">
      <c r="A11" s="335"/>
      <c r="B11" s="336"/>
      <c r="C11" s="336"/>
      <c r="D11" s="336"/>
      <c r="E11" s="337"/>
      <c r="F11" s="72"/>
      <c r="G11" s="67"/>
      <c r="H11" s="29"/>
      <c r="I11" s="29"/>
      <c r="J11" s="29"/>
      <c r="K11" s="64"/>
      <c r="L11" s="64"/>
      <c r="M11" s="64"/>
      <c r="N11" s="64"/>
      <c r="O11" s="64"/>
      <c r="P11" s="65"/>
    </row>
    <row r="12" spans="1:16" s="3" customFormat="1" ht="15" customHeight="1">
      <c r="A12" s="232"/>
      <c r="B12" s="151"/>
      <c r="C12" s="338" t="s">
        <v>197</v>
      </c>
      <c r="D12" s="339"/>
      <c r="E12" s="340"/>
      <c r="F12" s="110"/>
      <c r="G12" s="108"/>
      <c r="H12" s="114"/>
      <c r="I12" s="115"/>
      <c r="J12" s="108"/>
      <c r="K12" s="108"/>
      <c r="L12" s="108"/>
      <c r="M12" s="108"/>
      <c r="N12" s="108"/>
      <c r="O12" s="108"/>
      <c r="P12" s="108"/>
    </row>
    <row r="13" spans="1:16" s="141" customFormat="1" ht="14.25">
      <c r="A13" s="171" t="s">
        <v>105</v>
      </c>
      <c r="B13" s="171" t="s">
        <v>161</v>
      </c>
      <c r="C13" s="142" t="s">
        <v>101</v>
      </c>
      <c r="D13" s="128" t="s">
        <v>32</v>
      </c>
      <c r="E13" s="197">
        <v>1</v>
      </c>
      <c r="F13" s="144"/>
      <c r="G13" s="143"/>
      <c r="H13" s="85"/>
      <c r="I13" s="146"/>
      <c r="J13" s="143"/>
      <c r="K13" s="143"/>
      <c r="L13" s="143"/>
      <c r="M13" s="143"/>
      <c r="N13" s="143"/>
      <c r="O13" s="143"/>
      <c r="P13" s="143"/>
    </row>
    <row r="14" spans="1:16" s="141" customFormat="1" ht="14.25">
      <c r="A14" s="171" t="s">
        <v>36</v>
      </c>
      <c r="B14" s="171" t="s">
        <v>161</v>
      </c>
      <c r="C14" s="142" t="s">
        <v>205</v>
      </c>
      <c r="D14" s="128" t="s">
        <v>15</v>
      </c>
      <c r="E14" s="197">
        <v>12</v>
      </c>
      <c r="F14" s="144"/>
      <c r="G14" s="143"/>
      <c r="H14" s="85"/>
      <c r="I14" s="146"/>
      <c r="J14" s="143"/>
      <c r="K14" s="143"/>
      <c r="L14" s="143"/>
      <c r="M14" s="143"/>
      <c r="N14" s="143"/>
      <c r="O14" s="143"/>
      <c r="P14" s="143"/>
    </row>
    <row r="15" spans="1:16" s="141" customFormat="1" ht="26.25" thickBot="1">
      <c r="A15" s="171" t="s">
        <v>106</v>
      </c>
      <c r="B15" s="171" t="s">
        <v>161</v>
      </c>
      <c r="C15" s="233" t="s">
        <v>212</v>
      </c>
      <c r="D15" s="200" t="s">
        <v>213</v>
      </c>
      <c r="E15" s="199">
        <v>30</v>
      </c>
      <c r="F15" s="144"/>
      <c r="G15" s="143"/>
      <c r="H15" s="85"/>
      <c r="I15" s="146"/>
      <c r="J15" s="143"/>
      <c r="K15" s="143"/>
      <c r="L15" s="143"/>
      <c r="M15" s="143"/>
      <c r="N15" s="143"/>
      <c r="O15" s="143"/>
      <c r="P15" s="143"/>
    </row>
    <row r="16" spans="1:16" s="141" customFormat="1" ht="15" thickBot="1">
      <c r="A16" s="171"/>
      <c r="B16" s="174"/>
      <c r="C16" s="341" t="s">
        <v>34</v>
      </c>
      <c r="D16" s="342"/>
      <c r="E16" s="343"/>
      <c r="F16" s="234"/>
      <c r="G16" s="143"/>
      <c r="H16" s="144"/>
      <c r="I16" s="146"/>
      <c r="J16" s="143"/>
      <c r="K16" s="143"/>
      <c r="L16" s="143"/>
      <c r="M16" s="143"/>
      <c r="N16" s="143"/>
      <c r="O16" s="143"/>
      <c r="P16" s="143"/>
    </row>
    <row r="17" spans="1:16" s="141" customFormat="1" ht="25.5">
      <c r="A17" s="171" t="s">
        <v>107</v>
      </c>
      <c r="B17" s="171" t="s">
        <v>161</v>
      </c>
      <c r="C17" s="221" t="s">
        <v>727</v>
      </c>
      <c r="D17" s="235" t="s">
        <v>32</v>
      </c>
      <c r="E17" s="198">
        <v>1</v>
      </c>
      <c r="F17" s="144"/>
      <c r="G17" s="143"/>
      <c r="H17" s="85"/>
      <c r="I17" s="146"/>
      <c r="J17" s="143"/>
      <c r="K17" s="143"/>
      <c r="L17" s="143"/>
      <c r="M17" s="143"/>
      <c r="N17" s="143"/>
      <c r="O17" s="143"/>
      <c r="P17" s="143"/>
    </row>
    <row r="18" spans="1:16" s="141" customFormat="1" ht="25.5">
      <c r="A18" s="171" t="s">
        <v>108</v>
      </c>
      <c r="B18" s="171"/>
      <c r="C18" s="142" t="s">
        <v>728</v>
      </c>
      <c r="D18" s="128" t="s">
        <v>33</v>
      </c>
      <c r="E18" s="197">
        <v>11</v>
      </c>
      <c r="F18" s="144"/>
      <c r="G18" s="143"/>
      <c r="H18" s="85"/>
      <c r="I18" s="146"/>
      <c r="J18" s="143"/>
      <c r="K18" s="143"/>
      <c r="L18" s="143"/>
      <c r="M18" s="143"/>
      <c r="N18" s="143"/>
      <c r="O18" s="143"/>
      <c r="P18" s="143"/>
    </row>
    <row r="19" spans="1:16" s="141" customFormat="1" ht="14.25">
      <c r="A19" s="171" t="s">
        <v>109</v>
      </c>
      <c r="B19" s="171" t="s">
        <v>161</v>
      </c>
      <c r="C19" s="142" t="s">
        <v>729</v>
      </c>
      <c r="D19" s="128" t="s">
        <v>33</v>
      </c>
      <c r="E19" s="197">
        <v>4</v>
      </c>
      <c r="F19" s="144"/>
      <c r="G19" s="143"/>
      <c r="H19" s="85"/>
      <c r="I19" s="146"/>
      <c r="J19" s="143"/>
      <c r="K19" s="143"/>
      <c r="L19" s="143"/>
      <c r="M19" s="143"/>
      <c r="N19" s="143"/>
      <c r="O19" s="143"/>
      <c r="P19" s="143"/>
    </row>
    <row r="20" spans="1:16" s="141" customFormat="1" ht="14.25">
      <c r="A20" s="171" t="s">
        <v>110</v>
      </c>
      <c r="B20" s="171" t="s">
        <v>161</v>
      </c>
      <c r="C20" s="142" t="s">
        <v>730</v>
      </c>
      <c r="D20" s="128" t="s">
        <v>99</v>
      </c>
      <c r="E20" s="197">
        <v>168</v>
      </c>
      <c r="F20" s="144"/>
      <c r="G20" s="143"/>
      <c r="H20" s="85"/>
      <c r="I20" s="146"/>
      <c r="J20" s="143"/>
      <c r="K20" s="143"/>
      <c r="L20" s="143"/>
      <c r="M20" s="143"/>
      <c r="N20" s="143"/>
      <c r="O20" s="143"/>
      <c r="P20" s="143"/>
    </row>
    <row r="21" spans="1:16" s="141" customFormat="1" ht="14.25">
      <c r="A21" s="171" t="s">
        <v>111</v>
      </c>
      <c r="B21" s="171" t="s">
        <v>161</v>
      </c>
      <c r="C21" s="142" t="s">
        <v>731</v>
      </c>
      <c r="D21" s="128" t="s">
        <v>198</v>
      </c>
      <c r="E21" s="197">
        <v>40</v>
      </c>
      <c r="F21" s="144"/>
      <c r="G21" s="143"/>
      <c r="H21" s="85"/>
      <c r="I21" s="146"/>
      <c r="J21" s="143"/>
      <c r="K21" s="143"/>
      <c r="L21" s="143"/>
      <c r="M21" s="143"/>
      <c r="N21" s="143"/>
      <c r="O21" s="143"/>
      <c r="P21" s="143"/>
    </row>
    <row r="22" spans="1:16" s="141" customFormat="1" ht="51">
      <c r="A22" s="171" t="s">
        <v>202</v>
      </c>
      <c r="B22" s="171" t="s">
        <v>161</v>
      </c>
      <c r="C22" s="142" t="s">
        <v>732</v>
      </c>
      <c r="D22" s="128" t="s">
        <v>99</v>
      </c>
      <c r="E22" s="197">
        <v>143</v>
      </c>
      <c r="F22" s="144"/>
      <c r="G22" s="143"/>
      <c r="H22" s="85"/>
      <c r="I22" s="146"/>
      <c r="J22" s="143"/>
      <c r="K22" s="143"/>
      <c r="L22" s="143"/>
      <c r="M22" s="143"/>
      <c r="N22" s="143"/>
      <c r="O22" s="143"/>
      <c r="P22" s="143"/>
    </row>
    <row r="23" spans="1:16" s="141" customFormat="1" ht="14.25">
      <c r="A23" s="171" t="s">
        <v>112</v>
      </c>
      <c r="B23" s="171"/>
      <c r="C23" s="142" t="s">
        <v>733</v>
      </c>
      <c r="D23" s="128" t="s">
        <v>33</v>
      </c>
      <c r="E23" s="197">
        <f>ROUND(48*0.25*0.7,0)</f>
        <v>8</v>
      </c>
      <c r="F23" s="144"/>
      <c r="G23" s="143"/>
      <c r="H23" s="85"/>
      <c r="I23" s="146"/>
      <c r="J23" s="143"/>
      <c r="K23" s="143"/>
      <c r="L23" s="143"/>
      <c r="M23" s="143"/>
      <c r="N23" s="143"/>
      <c r="O23" s="143"/>
      <c r="P23" s="143"/>
    </row>
    <row r="24" spans="1:16" s="141" customFormat="1" ht="25.5">
      <c r="A24" s="171" t="s">
        <v>113</v>
      </c>
      <c r="B24" s="171" t="s">
        <v>161</v>
      </c>
      <c r="C24" s="142" t="s">
        <v>737</v>
      </c>
      <c r="D24" s="128" t="s">
        <v>198</v>
      </c>
      <c r="E24" s="197">
        <v>10</v>
      </c>
      <c r="F24" s="144"/>
      <c r="G24" s="143"/>
      <c r="H24" s="85"/>
      <c r="I24" s="146"/>
      <c r="J24" s="143"/>
      <c r="K24" s="143"/>
      <c r="L24" s="143"/>
      <c r="M24" s="143"/>
      <c r="N24" s="143"/>
      <c r="O24" s="143"/>
      <c r="P24" s="143"/>
    </row>
    <row r="25" spans="1:16" s="141" customFormat="1" ht="25.5">
      <c r="A25" s="171" t="s">
        <v>114</v>
      </c>
      <c r="B25" s="171"/>
      <c r="C25" s="142" t="s">
        <v>801</v>
      </c>
      <c r="D25" s="128" t="s">
        <v>198</v>
      </c>
      <c r="E25" s="197">
        <v>50</v>
      </c>
      <c r="F25" s="144"/>
      <c r="G25" s="143"/>
      <c r="H25" s="85"/>
      <c r="I25" s="146"/>
      <c r="J25" s="143"/>
      <c r="K25" s="143"/>
      <c r="L25" s="143"/>
      <c r="M25" s="143"/>
      <c r="N25" s="143"/>
      <c r="O25" s="143"/>
      <c r="P25" s="143"/>
    </row>
    <row r="26" spans="1:16" s="141" customFormat="1" ht="25.5">
      <c r="A26" s="171" t="s">
        <v>115</v>
      </c>
      <c r="B26" s="171" t="s">
        <v>161</v>
      </c>
      <c r="C26" s="142" t="s">
        <v>206</v>
      </c>
      <c r="D26" s="128" t="s">
        <v>99</v>
      </c>
      <c r="E26" s="197">
        <v>68</v>
      </c>
      <c r="F26" s="144"/>
      <c r="G26" s="143"/>
      <c r="H26" s="85"/>
      <c r="I26" s="146"/>
      <c r="J26" s="143"/>
      <c r="K26" s="143"/>
      <c r="L26" s="143"/>
      <c r="M26" s="143"/>
      <c r="N26" s="143"/>
      <c r="O26" s="143"/>
      <c r="P26" s="143"/>
    </row>
    <row r="27" spans="1:16" s="141" customFormat="1" ht="14.25">
      <c r="A27" s="171" t="s">
        <v>116</v>
      </c>
      <c r="B27" s="171" t="s">
        <v>161</v>
      </c>
      <c r="C27" s="142" t="s">
        <v>207</v>
      </c>
      <c r="D27" s="128" t="s">
        <v>33</v>
      </c>
      <c r="E27" s="197">
        <f>ROUND(4.5*6,0)</f>
        <v>27</v>
      </c>
      <c r="F27" s="144"/>
      <c r="G27" s="143"/>
      <c r="H27" s="85"/>
      <c r="I27" s="146"/>
      <c r="J27" s="143"/>
      <c r="K27" s="143"/>
      <c r="L27" s="143"/>
      <c r="M27" s="143"/>
      <c r="N27" s="143"/>
      <c r="O27" s="143"/>
      <c r="P27" s="143"/>
    </row>
    <row r="28" spans="1:16" s="141" customFormat="1" ht="25.5">
      <c r="A28" s="171" t="s">
        <v>37</v>
      </c>
      <c r="B28" s="171" t="s">
        <v>161</v>
      </c>
      <c r="C28" s="142" t="s">
        <v>208</v>
      </c>
      <c r="D28" s="128" t="s">
        <v>99</v>
      </c>
      <c r="E28" s="197">
        <v>11</v>
      </c>
      <c r="F28" s="144"/>
      <c r="G28" s="143"/>
      <c r="H28" s="85"/>
      <c r="I28" s="146"/>
      <c r="J28" s="143"/>
      <c r="K28" s="143"/>
      <c r="L28" s="143"/>
      <c r="M28" s="143"/>
      <c r="N28" s="143"/>
      <c r="O28" s="143"/>
      <c r="P28" s="143"/>
    </row>
    <row r="29" spans="1:16" s="141" customFormat="1" ht="14.25">
      <c r="A29" s="171" t="s">
        <v>38</v>
      </c>
      <c r="B29" s="171" t="s">
        <v>161</v>
      </c>
      <c r="C29" s="142" t="s">
        <v>209</v>
      </c>
      <c r="D29" s="128" t="s">
        <v>99</v>
      </c>
      <c r="E29" s="197">
        <f>ROUND(7*2*2.5+2+2*2*1.5,0)</f>
        <v>43</v>
      </c>
      <c r="F29" s="144"/>
      <c r="G29" s="143"/>
      <c r="H29" s="85"/>
      <c r="I29" s="146"/>
      <c r="J29" s="143"/>
      <c r="K29" s="143"/>
      <c r="L29" s="143"/>
      <c r="M29" s="143"/>
      <c r="N29" s="143"/>
      <c r="O29" s="143"/>
      <c r="P29" s="143"/>
    </row>
    <row r="30" spans="1:16" s="141" customFormat="1" ht="14.25">
      <c r="A30" s="171" t="s">
        <v>39</v>
      </c>
      <c r="B30" s="171"/>
      <c r="C30" s="142" t="s">
        <v>734</v>
      </c>
      <c r="D30" s="128" t="s">
        <v>99</v>
      </c>
      <c r="E30" s="197">
        <v>10</v>
      </c>
      <c r="F30" s="144"/>
      <c r="G30" s="143"/>
      <c r="H30" s="85"/>
      <c r="I30" s="146"/>
      <c r="J30" s="143"/>
      <c r="K30" s="143"/>
      <c r="L30" s="143"/>
      <c r="M30" s="143"/>
      <c r="N30" s="143"/>
      <c r="O30" s="143"/>
      <c r="P30" s="143"/>
    </row>
    <row r="31" spans="1:16" s="141" customFormat="1" ht="14.25">
      <c r="A31" s="171" t="s">
        <v>40</v>
      </c>
      <c r="B31" s="171"/>
      <c r="C31" s="142" t="s">
        <v>210</v>
      </c>
      <c r="D31" s="128" t="s">
        <v>99</v>
      </c>
      <c r="E31" s="197">
        <f>ROUND(2*2*3.5+2*2*3.5+2*2.5,0)</f>
        <v>33</v>
      </c>
      <c r="F31" s="144"/>
      <c r="G31" s="143"/>
      <c r="H31" s="85"/>
      <c r="I31" s="146"/>
      <c r="J31" s="143"/>
      <c r="K31" s="143"/>
      <c r="L31" s="143"/>
      <c r="M31" s="143"/>
      <c r="N31" s="143"/>
      <c r="O31" s="143"/>
      <c r="P31" s="143"/>
    </row>
    <row r="32" spans="1:16" s="141" customFormat="1" ht="38.25">
      <c r="A32" s="171" t="s">
        <v>41</v>
      </c>
      <c r="B32" s="171"/>
      <c r="C32" s="142" t="s">
        <v>735</v>
      </c>
      <c r="D32" s="128" t="s">
        <v>99</v>
      </c>
      <c r="E32" s="197">
        <v>85</v>
      </c>
      <c r="F32" s="144"/>
      <c r="G32" s="143"/>
      <c r="H32" s="85"/>
      <c r="I32" s="146"/>
      <c r="J32" s="143"/>
      <c r="K32" s="143"/>
      <c r="L32" s="143"/>
      <c r="M32" s="143"/>
      <c r="N32" s="143"/>
      <c r="O32" s="143"/>
      <c r="P32" s="143"/>
    </row>
    <row r="33" spans="1:16" s="141" customFormat="1" ht="25.5">
      <c r="A33" s="171" t="s">
        <v>42</v>
      </c>
      <c r="B33" s="171"/>
      <c r="C33" s="142" t="s">
        <v>736</v>
      </c>
      <c r="D33" s="128" t="s">
        <v>99</v>
      </c>
      <c r="E33" s="197">
        <v>80</v>
      </c>
      <c r="F33" s="144"/>
      <c r="G33" s="143"/>
      <c r="H33" s="85"/>
      <c r="I33" s="146"/>
      <c r="J33" s="143"/>
      <c r="K33" s="143"/>
      <c r="L33" s="143"/>
      <c r="M33" s="143"/>
      <c r="N33" s="143"/>
      <c r="O33" s="143"/>
      <c r="P33" s="143"/>
    </row>
    <row r="34" spans="1:16" s="141" customFormat="1" ht="26.25" thickBot="1">
      <c r="A34" s="171" t="s">
        <v>43</v>
      </c>
      <c r="B34" s="171" t="s">
        <v>161</v>
      </c>
      <c r="C34" s="233" t="s">
        <v>199</v>
      </c>
      <c r="D34" s="200" t="s">
        <v>33</v>
      </c>
      <c r="E34" s="199">
        <v>55</v>
      </c>
      <c r="F34" s="144"/>
      <c r="G34" s="143"/>
      <c r="H34" s="85"/>
      <c r="I34" s="146"/>
      <c r="J34" s="143"/>
      <c r="K34" s="143"/>
      <c r="L34" s="143"/>
      <c r="M34" s="143"/>
      <c r="N34" s="143"/>
      <c r="O34" s="143"/>
      <c r="P34" s="143"/>
    </row>
    <row r="35" spans="1:16" s="3" customFormat="1" ht="15" thickBot="1">
      <c r="A35" s="171"/>
      <c r="B35" s="152"/>
      <c r="C35" s="331" t="s">
        <v>200</v>
      </c>
      <c r="D35" s="332"/>
      <c r="E35" s="333"/>
      <c r="F35" s="170"/>
      <c r="G35" s="64"/>
      <c r="H35" s="170"/>
      <c r="I35" s="100"/>
      <c r="J35" s="64"/>
      <c r="K35" s="64"/>
      <c r="L35" s="64"/>
      <c r="M35" s="64"/>
      <c r="N35" s="64"/>
      <c r="O35" s="64"/>
      <c r="P35" s="64"/>
    </row>
    <row r="36" spans="1:16" s="141" customFormat="1" ht="14.25">
      <c r="A36" s="171" t="s">
        <v>100</v>
      </c>
      <c r="B36" s="171" t="s">
        <v>161</v>
      </c>
      <c r="C36" s="172" t="s">
        <v>201</v>
      </c>
      <c r="D36" s="127" t="s">
        <v>99</v>
      </c>
      <c r="E36" s="173">
        <v>672</v>
      </c>
      <c r="F36" s="64"/>
      <c r="G36" s="143"/>
      <c r="H36" s="85"/>
      <c r="I36" s="89"/>
      <c r="J36" s="52"/>
      <c r="K36" s="64"/>
      <c r="L36" s="64"/>
      <c r="M36" s="143"/>
      <c r="N36" s="143"/>
      <c r="O36" s="143"/>
      <c r="P36" s="143"/>
    </row>
    <row r="37" spans="1:16" s="141" customFormat="1" ht="25.5">
      <c r="A37" s="171" t="s">
        <v>44</v>
      </c>
      <c r="B37" s="171" t="s">
        <v>161</v>
      </c>
      <c r="C37" s="135" t="s">
        <v>214</v>
      </c>
      <c r="D37" s="139" t="s">
        <v>33</v>
      </c>
      <c r="E37" s="173">
        <f>ROUND(372*0.3,0)</f>
        <v>112</v>
      </c>
      <c r="F37" s="64"/>
      <c r="G37" s="143"/>
      <c r="H37" s="85"/>
      <c r="I37" s="89"/>
      <c r="J37" s="52"/>
      <c r="K37" s="64"/>
      <c r="L37" s="64"/>
      <c r="M37" s="143"/>
      <c r="N37" s="143"/>
      <c r="O37" s="143"/>
      <c r="P37" s="143"/>
    </row>
    <row r="38" spans="1:16" s="141" customFormat="1" ht="25.5">
      <c r="A38" s="171" t="s">
        <v>45</v>
      </c>
      <c r="B38" s="171" t="s">
        <v>161</v>
      </c>
      <c r="C38" s="135" t="s">
        <v>215</v>
      </c>
      <c r="D38" s="139" t="s">
        <v>33</v>
      </c>
      <c r="E38" s="173">
        <f>ROUND(1.8*1.8*1*19+0.5*0.7*53,0)</f>
        <v>80</v>
      </c>
      <c r="F38" s="64"/>
      <c r="G38" s="143"/>
      <c r="H38" s="85"/>
      <c r="I38" s="89"/>
      <c r="J38" s="52"/>
      <c r="K38" s="64"/>
      <c r="L38" s="64"/>
      <c r="M38" s="143"/>
      <c r="N38" s="143"/>
      <c r="O38" s="143"/>
      <c r="P38" s="143"/>
    </row>
    <row r="39" spans="1:16" s="141" customFormat="1" ht="25.5">
      <c r="A39" s="171" t="s">
        <v>46</v>
      </c>
      <c r="B39" s="171" t="s">
        <v>161</v>
      </c>
      <c r="C39" s="172" t="s">
        <v>216</v>
      </c>
      <c r="D39" s="127" t="s">
        <v>99</v>
      </c>
      <c r="E39" s="173">
        <v>372</v>
      </c>
      <c r="F39" s="64"/>
      <c r="G39" s="143"/>
      <c r="H39" s="85"/>
      <c r="I39" s="89"/>
      <c r="J39" s="52"/>
      <c r="K39" s="64"/>
      <c r="L39" s="64"/>
      <c r="M39" s="143"/>
      <c r="N39" s="143"/>
      <c r="O39" s="143"/>
      <c r="P39" s="143"/>
    </row>
    <row r="40" spans="1:16" s="141" customFormat="1" ht="22.15" customHeight="1">
      <c r="A40" s="171" t="s">
        <v>47</v>
      </c>
      <c r="B40" s="171" t="s">
        <v>161</v>
      </c>
      <c r="C40" s="172" t="s">
        <v>217</v>
      </c>
      <c r="D40" s="127" t="s">
        <v>99</v>
      </c>
      <c r="E40" s="173">
        <f>227+153</f>
        <v>380</v>
      </c>
      <c r="F40" s="64"/>
      <c r="G40" s="143"/>
      <c r="H40" s="85"/>
      <c r="I40" s="89"/>
      <c r="J40" s="52"/>
      <c r="K40" s="64"/>
      <c r="L40" s="64"/>
      <c r="M40" s="143"/>
      <c r="N40" s="143"/>
      <c r="O40" s="143"/>
      <c r="P40" s="143"/>
    </row>
    <row r="41" spans="1:16" s="141" customFormat="1" ht="15" thickBot="1">
      <c r="A41" s="171" t="s">
        <v>48</v>
      </c>
      <c r="B41" s="171" t="s">
        <v>161</v>
      </c>
      <c r="C41" s="135" t="s">
        <v>180</v>
      </c>
      <c r="D41" s="149" t="s">
        <v>31</v>
      </c>
      <c r="E41" s="173">
        <v>112</v>
      </c>
      <c r="F41" s="64"/>
      <c r="G41" s="143"/>
      <c r="H41" s="85"/>
      <c r="I41" s="89"/>
      <c r="J41" s="52"/>
      <c r="K41" s="64"/>
      <c r="L41" s="64"/>
      <c r="M41" s="143"/>
      <c r="N41" s="143"/>
      <c r="O41" s="143"/>
      <c r="P41" s="143"/>
    </row>
    <row r="42" spans="1:16" s="141" customFormat="1" ht="15" thickBot="1">
      <c r="A42" s="171"/>
      <c r="B42" s="174"/>
      <c r="C42" s="331" t="s">
        <v>218</v>
      </c>
      <c r="D42" s="332"/>
      <c r="E42" s="333"/>
      <c r="F42" s="170"/>
      <c r="G42" s="64"/>
      <c r="H42" s="170"/>
      <c r="I42" s="100"/>
      <c r="J42" s="64"/>
      <c r="K42" s="64"/>
      <c r="L42" s="64"/>
      <c r="M42" s="64"/>
      <c r="N42" s="64"/>
      <c r="O42" s="64"/>
      <c r="P42" s="64"/>
    </row>
    <row r="43" spans="1:16" s="141" customFormat="1" ht="14.25">
      <c r="A43" s="129"/>
      <c r="B43" s="171"/>
      <c r="C43" s="329" t="s">
        <v>220</v>
      </c>
      <c r="D43" s="330"/>
      <c r="E43" s="136"/>
      <c r="F43" s="64"/>
      <c r="G43" s="143"/>
      <c r="H43" s="85"/>
      <c r="I43" s="89"/>
      <c r="J43" s="52"/>
      <c r="K43" s="64"/>
      <c r="L43" s="64"/>
      <c r="M43" s="143"/>
      <c r="N43" s="143"/>
      <c r="O43" s="143"/>
      <c r="P43" s="143"/>
    </row>
    <row r="44" spans="1:16" s="141" customFormat="1" ht="14.25">
      <c r="A44" s="171" t="s">
        <v>49</v>
      </c>
      <c r="B44" s="171" t="s">
        <v>161</v>
      </c>
      <c r="C44" s="135" t="s">
        <v>219</v>
      </c>
      <c r="D44" s="139" t="s">
        <v>99</v>
      </c>
      <c r="E44" s="136">
        <v>220</v>
      </c>
      <c r="F44" s="64"/>
      <c r="G44" s="143"/>
      <c r="H44" s="85"/>
      <c r="I44" s="89"/>
      <c r="J44" s="52"/>
      <c r="K44" s="64"/>
      <c r="L44" s="64"/>
      <c r="M44" s="143"/>
      <c r="N44" s="143"/>
      <c r="O44" s="143"/>
      <c r="P44" s="143"/>
    </row>
    <row r="45" spans="1:16" s="141" customFormat="1" ht="25.5">
      <c r="A45" s="171" t="s">
        <v>50</v>
      </c>
      <c r="B45" s="171" t="s">
        <v>161</v>
      </c>
      <c r="C45" s="135" t="s">
        <v>221</v>
      </c>
      <c r="D45" s="139" t="s">
        <v>99</v>
      </c>
      <c r="E45" s="136">
        <v>220</v>
      </c>
      <c r="F45" s="64"/>
      <c r="G45" s="143"/>
      <c r="H45" s="85"/>
      <c r="I45" s="89"/>
      <c r="J45" s="52"/>
      <c r="K45" s="64"/>
      <c r="L45" s="64"/>
      <c r="M45" s="143"/>
      <c r="N45" s="143"/>
      <c r="O45" s="143"/>
      <c r="P45" s="143"/>
    </row>
    <row r="46" spans="1:16" s="141" customFormat="1" ht="25.5">
      <c r="A46" s="171" t="s">
        <v>51</v>
      </c>
      <c r="B46" s="171" t="s">
        <v>161</v>
      </c>
      <c r="C46" s="135" t="s">
        <v>222</v>
      </c>
      <c r="D46" s="139" t="s">
        <v>99</v>
      </c>
      <c r="E46" s="136">
        <v>220</v>
      </c>
      <c r="F46" s="64"/>
      <c r="G46" s="143"/>
      <c r="H46" s="85"/>
      <c r="I46" s="89"/>
      <c r="J46" s="52"/>
      <c r="K46" s="64"/>
      <c r="L46" s="64"/>
      <c r="M46" s="143"/>
      <c r="N46" s="143"/>
      <c r="O46" s="143"/>
      <c r="P46" s="143"/>
    </row>
    <row r="47" spans="1:16" s="141" customFormat="1" ht="14.25">
      <c r="A47" s="171" t="s">
        <v>52</v>
      </c>
      <c r="B47" s="171" t="s">
        <v>161</v>
      </c>
      <c r="C47" s="135" t="s">
        <v>223</v>
      </c>
      <c r="D47" s="139" t="s">
        <v>99</v>
      </c>
      <c r="E47" s="136">
        <v>215</v>
      </c>
      <c r="F47" s="64"/>
      <c r="G47" s="143"/>
      <c r="H47" s="85"/>
      <c r="I47" s="89"/>
      <c r="J47" s="52"/>
      <c r="K47" s="64"/>
      <c r="L47" s="64"/>
      <c r="M47" s="143"/>
      <c r="N47" s="143"/>
      <c r="O47" s="143"/>
      <c r="P47" s="143"/>
    </row>
    <row r="48" spans="1:16" s="141" customFormat="1" ht="14.25">
      <c r="A48" s="171" t="s">
        <v>754</v>
      </c>
      <c r="B48" s="171" t="s">
        <v>161</v>
      </c>
      <c r="C48" s="135" t="s">
        <v>224</v>
      </c>
      <c r="D48" s="139" t="s">
        <v>99</v>
      </c>
      <c r="E48" s="136">
        <v>215</v>
      </c>
      <c r="F48" s="64"/>
      <c r="G48" s="143"/>
      <c r="H48" s="85"/>
      <c r="I48" s="89"/>
      <c r="J48" s="52"/>
      <c r="K48" s="64"/>
      <c r="L48" s="64"/>
      <c r="M48" s="143"/>
      <c r="N48" s="143"/>
      <c r="O48" s="143"/>
      <c r="P48" s="143"/>
    </row>
    <row r="49" spans="1:16" s="141" customFormat="1" ht="25.5">
      <c r="A49" s="171" t="s">
        <v>755</v>
      </c>
      <c r="B49" s="171" t="s">
        <v>161</v>
      </c>
      <c r="C49" s="135" t="s">
        <v>225</v>
      </c>
      <c r="D49" s="139" t="s">
        <v>28</v>
      </c>
      <c r="E49" s="136">
        <v>53</v>
      </c>
      <c r="F49" s="64"/>
      <c r="G49" s="143"/>
      <c r="H49" s="85"/>
      <c r="I49" s="89"/>
      <c r="J49" s="52"/>
      <c r="K49" s="64"/>
      <c r="L49" s="64"/>
      <c r="M49" s="143"/>
      <c r="N49" s="143"/>
      <c r="O49" s="143"/>
      <c r="P49" s="143"/>
    </row>
    <row r="50" spans="1:16" s="141" customFormat="1" ht="14.25">
      <c r="A50" s="171"/>
      <c r="B50" s="171"/>
      <c r="C50" s="329" t="s">
        <v>226</v>
      </c>
      <c r="D50" s="330"/>
      <c r="E50" s="136"/>
      <c r="F50" s="64"/>
      <c r="G50" s="143"/>
      <c r="H50" s="85"/>
      <c r="I50" s="89"/>
      <c r="J50" s="52"/>
      <c r="K50" s="64"/>
      <c r="L50" s="64"/>
      <c r="M50" s="143"/>
      <c r="N50" s="143"/>
      <c r="O50" s="143"/>
      <c r="P50" s="143"/>
    </row>
    <row r="51" spans="1:16" s="141" customFormat="1" ht="14.25">
      <c r="A51" s="171" t="s">
        <v>756</v>
      </c>
      <c r="B51" s="171" t="s">
        <v>161</v>
      </c>
      <c r="C51" s="135" t="s">
        <v>227</v>
      </c>
      <c r="D51" s="139" t="s">
        <v>99</v>
      </c>
      <c r="E51" s="173">
        <v>70</v>
      </c>
      <c r="F51" s="64"/>
      <c r="G51" s="143"/>
      <c r="H51" s="85"/>
      <c r="I51" s="89"/>
      <c r="J51" s="52"/>
      <c r="K51" s="64"/>
      <c r="L51" s="64"/>
      <c r="M51" s="143"/>
      <c r="N51" s="143"/>
      <c r="O51" s="143"/>
      <c r="P51" s="143"/>
    </row>
    <row r="52" spans="1:16" s="141" customFormat="1" ht="25.5">
      <c r="A52" s="171" t="s">
        <v>757</v>
      </c>
      <c r="B52" s="171" t="s">
        <v>161</v>
      </c>
      <c r="C52" s="135" t="s">
        <v>228</v>
      </c>
      <c r="D52" s="139" t="s">
        <v>99</v>
      </c>
      <c r="E52" s="173">
        <v>70</v>
      </c>
      <c r="F52" s="64"/>
      <c r="G52" s="143"/>
      <c r="H52" s="85"/>
      <c r="I52" s="89"/>
      <c r="J52" s="52"/>
      <c r="K52" s="64"/>
      <c r="L52" s="64"/>
      <c r="M52" s="143"/>
      <c r="N52" s="143"/>
      <c r="O52" s="143"/>
      <c r="P52" s="143"/>
    </row>
    <row r="53" spans="1:16" s="141" customFormat="1" ht="14.25">
      <c r="A53" s="171" t="s">
        <v>758</v>
      </c>
      <c r="B53" s="171" t="s">
        <v>161</v>
      </c>
      <c r="C53" s="172" t="s">
        <v>229</v>
      </c>
      <c r="D53" s="127" t="s">
        <v>99</v>
      </c>
      <c r="E53" s="173">
        <v>65</v>
      </c>
      <c r="F53" s="64"/>
      <c r="G53" s="143"/>
      <c r="H53" s="85"/>
      <c r="I53" s="89"/>
      <c r="J53" s="52"/>
      <c r="K53" s="64"/>
      <c r="L53" s="64"/>
      <c r="M53" s="143"/>
      <c r="N53" s="143"/>
      <c r="O53" s="143"/>
      <c r="P53" s="143"/>
    </row>
    <row r="54" spans="1:16" s="141" customFormat="1" ht="14.25">
      <c r="A54" s="171" t="s">
        <v>759</v>
      </c>
      <c r="B54" s="171" t="s">
        <v>161</v>
      </c>
      <c r="C54" s="172" t="s">
        <v>230</v>
      </c>
      <c r="D54" s="127" t="s">
        <v>99</v>
      </c>
      <c r="E54" s="173">
        <v>63</v>
      </c>
      <c r="F54" s="64"/>
      <c r="G54" s="143"/>
      <c r="H54" s="85"/>
      <c r="I54" s="89"/>
      <c r="J54" s="52"/>
      <c r="K54" s="64"/>
      <c r="L54" s="64"/>
      <c r="M54" s="143"/>
      <c r="N54" s="143"/>
      <c r="O54" s="143"/>
      <c r="P54" s="143"/>
    </row>
    <row r="55" spans="1:16" s="141" customFormat="1" ht="14.25">
      <c r="A55" s="171"/>
      <c r="B55" s="171"/>
      <c r="C55" s="329" t="s">
        <v>231</v>
      </c>
      <c r="D55" s="330"/>
      <c r="E55" s="136"/>
      <c r="F55" s="64"/>
      <c r="G55" s="143"/>
      <c r="H55" s="85"/>
      <c r="I55" s="89"/>
      <c r="J55" s="52"/>
      <c r="K55" s="64"/>
      <c r="L55" s="64"/>
      <c r="M55" s="143"/>
      <c r="N55" s="143"/>
      <c r="O55" s="143"/>
      <c r="P55" s="143"/>
    </row>
    <row r="56" spans="1:16" s="141" customFormat="1" ht="25.5">
      <c r="A56" s="171" t="s">
        <v>760</v>
      </c>
      <c r="B56" s="171" t="s">
        <v>161</v>
      </c>
      <c r="C56" s="142" t="s">
        <v>232</v>
      </c>
      <c r="D56" s="186" t="s">
        <v>99</v>
      </c>
      <c r="E56" s="173">
        <v>62.2</v>
      </c>
      <c r="F56" s="64"/>
      <c r="G56" s="143"/>
      <c r="H56" s="85"/>
      <c r="I56" s="89"/>
      <c r="J56" s="52"/>
      <c r="K56" s="64"/>
      <c r="L56" s="64"/>
      <c r="M56" s="143"/>
      <c r="N56" s="143"/>
      <c r="O56" s="143"/>
      <c r="P56" s="143"/>
    </row>
    <row r="57" spans="1:16" s="141" customFormat="1" ht="25.5">
      <c r="A57" s="171" t="s">
        <v>761</v>
      </c>
      <c r="B57" s="171" t="s">
        <v>161</v>
      </c>
      <c r="C57" s="142" t="s">
        <v>233</v>
      </c>
      <c r="D57" s="186" t="s">
        <v>99</v>
      </c>
      <c r="E57" s="173">
        <v>385.5</v>
      </c>
      <c r="F57" s="64"/>
      <c r="G57" s="143"/>
      <c r="H57" s="85"/>
      <c r="I57" s="89"/>
      <c r="J57" s="52"/>
      <c r="K57" s="64"/>
      <c r="L57" s="64"/>
      <c r="M57" s="143"/>
      <c r="N57" s="143"/>
      <c r="O57" s="143"/>
      <c r="P57" s="143"/>
    </row>
    <row r="58" spans="1:16" s="141" customFormat="1" ht="25.5">
      <c r="A58" s="171" t="s">
        <v>762</v>
      </c>
      <c r="B58" s="171" t="s">
        <v>161</v>
      </c>
      <c r="C58" s="142" t="s">
        <v>752</v>
      </c>
      <c r="D58" s="186" t="s">
        <v>15</v>
      </c>
      <c r="E58" s="173">
        <v>1</v>
      </c>
      <c r="F58" s="64"/>
      <c r="G58" s="143"/>
      <c r="H58" s="85"/>
      <c r="I58" s="89"/>
      <c r="J58" s="52"/>
      <c r="K58" s="64"/>
      <c r="L58" s="64"/>
      <c r="M58" s="143"/>
      <c r="N58" s="143"/>
      <c r="O58" s="143"/>
      <c r="P58" s="143"/>
    </row>
    <row r="59" spans="1:16" s="141" customFormat="1" ht="14.25">
      <c r="A59" s="171" t="s">
        <v>763</v>
      </c>
      <c r="B59" s="171" t="s">
        <v>161</v>
      </c>
      <c r="C59" s="142" t="s">
        <v>753</v>
      </c>
      <c r="D59" s="186" t="s">
        <v>28</v>
      </c>
      <c r="E59" s="173">
        <v>52</v>
      </c>
      <c r="F59" s="64"/>
      <c r="G59" s="143"/>
      <c r="H59" s="85"/>
      <c r="I59" s="89"/>
      <c r="J59" s="52"/>
      <c r="K59" s="64"/>
      <c r="L59" s="64"/>
      <c r="M59" s="143"/>
      <c r="N59" s="143"/>
      <c r="O59" s="143"/>
      <c r="P59" s="143"/>
    </row>
    <row r="60" spans="1:16" s="141" customFormat="1" ht="14.25">
      <c r="A60" s="171" t="s">
        <v>930</v>
      </c>
      <c r="B60" s="171" t="s">
        <v>161</v>
      </c>
      <c r="C60" s="233" t="s">
        <v>931</v>
      </c>
      <c r="D60" s="248" t="s">
        <v>28</v>
      </c>
      <c r="E60" s="249">
        <v>15</v>
      </c>
      <c r="F60" s="201"/>
      <c r="G60" s="250"/>
      <c r="H60" s="251"/>
      <c r="I60" s="252"/>
      <c r="J60" s="253"/>
      <c r="K60" s="201"/>
      <c r="L60" s="201"/>
      <c r="M60" s="250"/>
      <c r="N60" s="250"/>
      <c r="O60" s="250"/>
      <c r="P60" s="250"/>
    </row>
    <row r="61" spans="1:16" ht="15.75" thickBot="1">
      <c r="A61" s="107"/>
      <c r="B61" s="107"/>
      <c r="C61" s="69"/>
      <c r="D61" s="70"/>
      <c r="E61" s="70"/>
      <c r="F61" s="93"/>
      <c r="G61" s="71"/>
      <c r="H61" s="71"/>
      <c r="I61" s="93"/>
      <c r="J61" s="93"/>
      <c r="K61" s="94"/>
      <c r="L61" s="106"/>
      <c r="M61" s="94"/>
      <c r="N61" s="94"/>
      <c r="O61" s="94"/>
      <c r="P61" s="94"/>
    </row>
    <row r="62" spans="1:16" ht="26.25" thickTop="1">
      <c r="A62" s="103"/>
      <c r="B62" s="95"/>
      <c r="C62" s="68" t="s">
        <v>169</v>
      </c>
      <c r="D62" s="96"/>
      <c r="E62" s="97"/>
      <c r="F62" s="98"/>
      <c r="G62" s="98"/>
      <c r="H62" s="98"/>
      <c r="I62" s="98"/>
      <c r="J62" s="98"/>
      <c r="K62" s="99"/>
      <c r="L62" s="100">
        <f>SUM(L12:L61)</f>
        <v>0</v>
      </c>
      <c r="M62" s="100">
        <f>SUM(M12:M61)</f>
        <v>0</v>
      </c>
      <c r="N62" s="100">
        <f>SUM(N12:N61)</f>
        <v>0</v>
      </c>
      <c r="O62" s="100">
        <f>SUM(O12:O61)</f>
        <v>0</v>
      </c>
      <c r="P62" s="100">
        <f>SUM(P12:P61)</f>
        <v>0</v>
      </c>
    </row>
    <row r="63" spans="1:16" ht="12.75">
      <c r="A63" s="120"/>
      <c r="B63" s="120"/>
      <c r="C63" s="121"/>
      <c r="D63" s="121"/>
      <c r="E63" s="121"/>
      <c r="F63"/>
      <c r="G63"/>
      <c r="H63"/>
      <c r="I63"/>
      <c r="J63"/>
      <c r="K63"/>
      <c r="L63"/>
      <c r="M63"/>
      <c r="N63"/>
      <c r="O63"/>
      <c r="P63"/>
    </row>
    <row r="64" spans="1:16" ht="12.75">
      <c r="A64" s="120" t="s">
        <v>77</v>
      </c>
      <c r="B64" s="120"/>
      <c r="C64" s="124"/>
      <c r="D64" s="153" t="str">
        <f>N6</f>
        <v>201__ gada __._______</v>
      </c>
      <c r="E64" s="121"/>
      <c r="F64"/>
      <c r="G64"/>
      <c r="H64"/>
      <c r="I64"/>
      <c r="J64"/>
      <c r="K64"/>
      <c r="L64"/>
      <c r="M64"/>
      <c r="N64"/>
      <c r="O64"/>
      <c r="P64"/>
    </row>
    <row r="65" spans="1:16" ht="12.75">
      <c r="A65" s="155"/>
      <c r="B65" s="91"/>
      <c r="C65" s="91">
        <f>O6</f>
        <v>0</v>
      </c>
      <c r="D65" s="118"/>
      <c r="E65" s="121"/>
      <c r="F65"/>
      <c r="G65"/>
      <c r="H65"/>
      <c r="I65"/>
      <c r="J65"/>
      <c r="K65"/>
      <c r="L65"/>
      <c r="M65"/>
      <c r="N65"/>
      <c r="O65"/>
      <c r="P65"/>
    </row>
    <row r="66" spans="1:5" ht="12.75">
      <c r="A66" s="120" t="s">
        <v>9</v>
      </c>
      <c r="B66" s="120"/>
      <c r="C66" s="119"/>
      <c r="D66" s="154" t="str">
        <f>N6</f>
        <v>201__ gada __._______</v>
      </c>
      <c r="E66" s="123"/>
    </row>
    <row r="67" spans="1:5" ht="12.75">
      <c r="A67" s="120" t="s">
        <v>162</v>
      </c>
      <c r="B67" s="168"/>
      <c r="C67" s="168"/>
      <c r="D67" s="122"/>
      <c r="E67" s="123"/>
    </row>
  </sheetData>
  <mergeCells count="20">
    <mergeCell ref="C43:D43"/>
    <mergeCell ref="C50:D50"/>
    <mergeCell ref="C55:D55"/>
    <mergeCell ref="C42:E42"/>
    <mergeCell ref="C2:F2"/>
    <mergeCell ref="A11:E11"/>
    <mergeCell ref="C35:E35"/>
    <mergeCell ref="C12:E12"/>
    <mergeCell ref="C16:E16"/>
    <mergeCell ref="A8:A9"/>
    <mergeCell ref="C8:C9"/>
    <mergeCell ref="D8:D9"/>
    <mergeCell ref="E8:E9"/>
    <mergeCell ref="F8:K8"/>
    <mergeCell ref="B8:B9"/>
    <mergeCell ref="L8:P8"/>
    <mergeCell ref="C5:E5"/>
    <mergeCell ref="C6:E6"/>
    <mergeCell ref="C7:E7"/>
    <mergeCell ref="C4:E4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1" horizontalDpi="600" verticalDpi="600" orientation="portrait" paperSize="9" scale="47" r:id="rId1"/>
  <headerFooter>
    <oddFooter>&amp;CLapaspuse &amp;P no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74"/>
  <sheetViews>
    <sheetView showZeros="0" view="pageBreakPreview" zoomScale="98" zoomScaleSheetLayoutView="98" workbookViewId="0" topLeftCell="A1">
      <pane ySplit="10" topLeftCell="A155" activePane="bottomLeft" state="frozen"/>
      <selection pane="bottomLeft" activeCell="C172" sqref="C172"/>
    </sheetView>
  </sheetViews>
  <sheetFormatPr defaultColWidth="9.140625" defaultRowHeight="12.75" outlineLevelRow="1" outlineLevelCol="1"/>
  <cols>
    <col min="1" max="1" width="13.8515625" style="122" customWidth="1"/>
    <col min="2" max="2" width="13.8515625" style="122" hidden="1" customWidth="1"/>
    <col min="3" max="3" width="49.57421875" style="122" customWidth="1"/>
    <col min="4" max="4" width="7.140625" style="122" customWidth="1"/>
    <col min="5" max="5" width="14.57421875" style="122" customWidth="1"/>
    <col min="6" max="6" width="12.140625" style="122" customWidth="1" outlineLevel="1"/>
    <col min="7" max="7" width="12.00390625" style="122" customWidth="1" outlineLevel="1"/>
    <col min="8" max="8" width="11.8515625" style="122" customWidth="1" outlineLevel="1"/>
    <col min="9" max="9" width="11.57421875" style="122" customWidth="1" outlineLevel="1"/>
    <col min="10" max="10" width="11.421875" style="122" customWidth="1" outlineLevel="1"/>
    <col min="11" max="12" width="11.28125" style="122" customWidth="1" outlineLevel="1"/>
    <col min="13" max="13" width="11.140625" style="122" customWidth="1" outlineLevel="1"/>
    <col min="14" max="14" width="11.28125" style="122" customWidth="1" outlineLevel="1"/>
    <col min="15" max="15" width="11.7109375" style="122" customWidth="1" outlineLevel="1"/>
    <col min="16" max="16" width="10.421875" style="122" customWidth="1" outlineLevel="1"/>
    <col min="17" max="17" width="10.28125" style="122" bestFit="1" customWidth="1"/>
    <col min="18" max="16384" width="9.140625" style="122" customWidth="1"/>
  </cols>
  <sheetData>
    <row r="1" spans="1:16" s="126" customFormat="1" ht="12.75" outlineLevel="1">
      <c r="A1" s="86"/>
      <c r="B1" s="86"/>
      <c r="C1" s="86"/>
      <c r="D1" s="86"/>
      <c r="E1" s="86"/>
      <c r="F1" s="86"/>
      <c r="G1" s="86"/>
      <c r="H1" s="86"/>
      <c r="I1" s="86"/>
      <c r="J1" s="88"/>
      <c r="K1" s="86"/>
      <c r="L1" s="86"/>
      <c r="M1" s="86"/>
      <c r="N1" s="86"/>
      <c r="O1" s="86"/>
      <c r="P1" s="86"/>
    </row>
    <row r="2" spans="1:16" s="126" customFormat="1" ht="15.75" outlineLevel="1" thickBot="1">
      <c r="A2" s="101"/>
      <c r="B2" s="101"/>
      <c r="C2" s="334" t="s">
        <v>204</v>
      </c>
      <c r="D2" s="334"/>
      <c r="E2" s="334"/>
      <c r="F2" s="334"/>
      <c r="G2" s="86"/>
      <c r="H2" s="86"/>
      <c r="I2" s="86"/>
      <c r="J2" s="88"/>
      <c r="K2" s="86"/>
      <c r="L2" s="86"/>
      <c r="M2" s="86"/>
      <c r="N2" s="86"/>
      <c r="O2" s="86"/>
      <c r="P2" s="86"/>
    </row>
    <row r="3" spans="3:16" s="2" customFormat="1" ht="15.75" customHeight="1" thickTop="1">
      <c r="C3" s="125" t="s">
        <v>234</v>
      </c>
      <c r="D3" s="62"/>
      <c r="E3" s="62"/>
      <c r="F3" s="10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2" customFormat="1" ht="25.5">
      <c r="A4" s="63" t="s">
        <v>16</v>
      </c>
      <c r="B4" s="63"/>
      <c r="C4" s="328" t="str">
        <f>'LT-1;SagatavZemesd'!C4:E4</f>
        <v>Esošās katlu mājas Kusā efektivitātes paaugstināšana</v>
      </c>
      <c r="D4" s="353"/>
      <c r="E4" s="35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2" customFormat="1" ht="12.75">
      <c r="A5" s="5" t="s">
        <v>17</v>
      </c>
      <c r="B5" s="5"/>
      <c r="C5" s="324" t="str">
        <f>'LT-1;SagatavZemesd'!C5:E5</f>
        <v>Kusas katlu māja, Aronas pagasts, Madonas novads</v>
      </c>
      <c r="D5" s="325"/>
      <c r="E5" s="325"/>
      <c r="F5" s="10"/>
      <c r="G5" s="10"/>
      <c r="H5" s="10"/>
      <c r="I5" s="10"/>
      <c r="J5" s="10"/>
      <c r="K5" s="10"/>
      <c r="L5" s="10"/>
      <c r="M5" s="5"/>
      <c r="N5" s="5"/>
      <c r="O5" s="5"/>
      <c r="P5" s="5"/>
    </row>
    <row r="6" spans="1:16" s="2" customFormat="1" ht="12.75">
      <c r="A6" s="5" t="s">
        <v>18</v>
      </c>
      <c r="B6" s="5"/>
      <c r="C6" s="324" t="str">
        <f>'LT-1;SagatavZemesd'!C6:E6</f>
        <v>SIA "Madonas Siltums"</v>
      </c>
      <c r="D6" s="325"/>
      <c r="E6" s="325"/>
      <c r="F6" s="74"/>
      <c r="G6" s="74"/>
      <c r="H6" s="120"/>
      <c r="I6" s="51" t="s">
        <v>14</v>
      </c>
      <c r="J6" s="156">
        <f>P169</f>
        <v>0</v>
      </c>
      <c r="K6" s="92" t="str">
        <f>'LT-1;SagatavZemesd'!K6</f>
        <v>€</v>
      </c>
      <c r="L6" s="352" t="s">
        <v>160</v>
      </c>
      <c r="M6" s="352"/>
      <c r="N6" s="92" t="str">
        <f>'LT-1;SagatavZemesd'!N6</f>
        <v>201__ gada __._______</v>
      </c>
      <c r="O6" s="76"/>
      <c r="P6" s="76"/>
    </row>
    <row r="7" spans="1:16" s="2" customFormat="1" ht="13.5" thickBot="1">
      <c r="A7" s="5" t="s">
        <v>19</v>
      </c>
      <c r="B7" s="5"/>
      <c r="C7" s="351">
        <f>'LT-1;SagatavZemesd'!C7:E7</f>
        <v>0</v>
      </c>
      <c r="D7" s="325"/>
      <c r="E7" s="325"/>
      <c r="F7" s="75" t="s">
        <v>160</v>
      </c>
      <c r="G7" s="76"/>
      <c r="H7" s="75" t="str">
        <f>'LT-1;SagatavZemesd'!H7</f>
        <v xml:space="preserve">201__ .gada cenās uz </v>
      </c>
      <c r="I7" s="5"/>
      <c r="J7" s="75" t="s">
        <v>171</v>
      </c>
      <c r="K7" s="75" t="str">
        <f>'LT-1;SagatavZemesd'!K7</f>
        <v>rasējumiem</v>
      </c>
      <c r="L7" s="5"/>
      <c r="M7" s="5"/>
      <c r="N7" s="76"/>
      <c r="O7" s="76"/>
      <c r="P7" s="76"/>
    </row>
    <row r="8" spans="1:16" s="2" customFormat="1" ht="12.75" customHeight="1">
      <c r="A8" s="344" t="s">
        <v>20</v>
      </c>
      <c r="B8" s="349" t="s">
        <v>157</v>
      </c>
      <c r="C8" s="322" t="s">
        <v>21</v>
      </c>
      <c r="D8" s="347" t="s">
        <v>22</v>
      </c>
      <c r="E8" s="347" t="s">
        <v>23</v>
      </c>
      <c r="F8" s="322" t="s">
        <v>24</v>
      </c>
      <c r="G8" s="322"/>
      <c r="H8" s="322"/>
      <c r="I8" s="322"/>
      <c r="J8" s="322"/>
      <c r="K8" s="322"/>
      <c r="L8" s="322" t="s">
        <v>25</v>
      </c>
      <c r="M8" s="322" t="s">
        <v>25</v>
      </c>
      <c r="N8" s="322"/>
      <c r="O8" s="322"/>
      <c r="P8" s="323"/>
    </row>
    <row r="9" spans="1:16" s="2" customFormat="1" ht="55.5" customHeight="1" thickBot="1">
      <c r="A9" s="345"/>
      <c r="B9" s="350"/>
      <c r="C9" s="346"/>
      <c r="D9" s="348"/>
      <c r="E9" s="348"/>
      <c r="F9" s="55" t="s">
        <v>26</v>
      </c>
      <c r="G9" s="55" t="s">
        <v>83</v>
      </c>
      <c r="H9" s="55" t="s">
        <v>84</v>
      </c>
      <c r="I9" s="77" t="s">
        <v>85</v>
      </c>
      <c r="J9" s="55" t="s">
        <v>86</v>
      </c>
      <c r="K9" s="55" t="s">
        <v>87</v>
      </c>
      <c r="L9" s="55" t="s">
        <v>27</v>
      </c>
      <c r="M9" s="55" t="s">
        <v>88</v>
      </c>
      <c r="N9" s="55" t="s">
        <v>89</v>
      </c>
      <c r="O9" s="55" t="s">
        <v>86</v>
      </c>
      <c r="P9" s="78" t="s">
        <v>90</v>
      </c>
    </row>
    <row r="10" spans="1:16" s="2" customFormat="1" ht="13.5" thickBot="1">
      <c r="A10" s="79">
        <v>1</v>
      </c>
      <c r="B10" s="87">
        <v>2</v>
      </c>
      <c r="C10" s="80">
        <v>3</v>
      </c>
      <c r="D10" s="80">
        <v>4</v>
      </c>
      <c r="E10" s="80">
        <v>5</v>
      </c>
      <c r="F10" s="87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80">
        <v>12</v>
      </c>
      <c r="M10" s="80">
        <v>13</v>
      </c>
      <c r="N10" s="80">
        <v>14</v>
      </c>
      <c r="O10" s="80">
        <v>15</v>
      </c>
      <c r="P10" s="81">
        <v>16</v>
      </c>
    </row>
    <row r="11" spans="1:16" s="66" customFormat="1" ht="15">
      <c r="A11" s="359" t="s">
        <v>128</v>
      </c>
      <c r="B11" s="359"/>
      <c r="C11" s="359"/>
      <c r="D11" s="359"/>
      <c r="E11" s="359"/>
      <c r="F11" s="72"/>
      <c r="G11" s="145"/>
      <c r="H11" s="29"/>
      <c r="I11" s="29"/>
      <c r="J11" s="29"/>
      <c r="K11" s="64"/>
      <c r="L11" s="64"/>
      <c r="M11" s="64"/>
      <c r="N11" s="64"/>
      <c r="O11" s="64"/>
      <c r="P11" s="65"/>
    </row>
    <row r="12" spans="1:16" s="126" customFormat="1" ht="14.25">
      <c r="A12" s="132" t="s">
        <v>53</v>
      </c>
      <c r="B12" s="129" t="s">
        <v>161</v>
      </c>
      <c r="C12" s="130" t="s">
        <v>101</v>
      </c>
      <c r="D12" s="139" t="s">
        <v>32</v>
      </c>
      <c r="E12" s="136">
        <v>1</v>
      </c>
      <c r="F12" s="144"/>
      <c r="G12" s="143"/>
      <c r="H12" s="144"/>
      <c r="I12" s="146"/>
      <c r="J12" s="143"/>
      <c r="K12" s="143"/>
      <c r="L12" s="143"/>
      <c r="M12" s="143"/>
      <c r="N12" s="143"/>
      <c r="O12" s="143"/>
      <c r="P12" s="143"/>
    </row>
    <row r="13" spans="1:16" s="141" customFormat="1" ht="15">
      <c r="A13" s="355" t="s">
        <v>235</v>
      </c>
      <c r="B13" s="355"/>
      <c r="C13" s="355"/>
      <c r="D13" s="355"/>
      <c r="E13" s="355"/>
      <c r="F13" s="52"/>
      <c r="G13" s="143"/>
      <c r="H13" s="144"/>
      <c r="I13" s="90"/>
      <c r="J13" s="143"/>
      <c r="K13" s="143"/>
      <c r="L13" s="143"/>
      <c r="M13" s="143"/>
      <c r="N13" s="143"/>
      <c r="O13" s="143"/>
      <c r="P13" s="143"/>
    </row>
    <row r="14" spans="1:16" s="141" customFormat="1" ht="15" thickBot="1">
      <c r="A14" s="132"/>
      <c r="B14" s="132"/>
      <c r="C14" s="354" t="s">
        <v>245</v>
      </c>
      <c r="D14" s="354"/>
      <c r="E14" s="354"/>
      <c r="F14" s="52"/>
      <c r="G14" s="143"/>
      <c r="H14" s="144"/>
      <c r="I14" s="90"/>
      <c r="J14" s="143"/>
      <c r="K14" s="143"/>
      <c r="L14" s="143"/>
      <c r="M14" s="143"/>
      <c r="N14" s="143"/>
      <c r="O14" s="143"/>
      <c r="P14" s="143"/>
    </row>
    <row r="15" spans="1:16" s="141" customFormat="1" ht="15" thickBot="1">
      <c r="A15" s="244"/>
      <c r="B15" s="245"/>
      <c r="C15" s="356" t="s">
        <v>764</v>
      </c>
      <c r="D15" s="357"/>
      <c r="E15" s="358"/>
      <c r="F15" s="234"/>
      <c r="G15" s="143"/>
      <c r="H15" s="144"/>
      <c r="I15" s="146"/>
      <c r="J15" s="143"/>
      <c r="K15" s="143"/>
      <c r="L15" s="143"/>
      <c r="M15" s="143"/>
      <c r="N15" s="143"/>
      <c r="O15" s="143"/>
      <c r="P15" s="143"/>
    </row>
    <row r="16" spans="1:16" s="141" customFormat="1" ht="14.25">
      <c r="A16" s="132" t="s">
        <v>296</v>
      </c>
      <c r="B16" s="129" t="s">
        <v>161</v>
      </c>
      <c r="C16" s="203" t="s">
        <v>765</v>
      </c>
      <c r="D16" s="204" t="s">
        <v>33</v>
      </c>
      <c r="E16" s="205">
        <f>ROUND(1.4*1.8*0.1*7,1)</f>
        <v>1.8</v>
      </c>
      <c r="F16" s="144"/>
      <c r="G16" s="143"/>
      <c r="H16" s="144"/>
      <c r="I16" s="146"/>
      <c r="J16" s="143"/>
      <c r="K16" s="143"/>
      <c r="L16" s="143"/>
      <c r="M16" s="143"/>
      <c r="N16" s="143"/>
      <c r="O16" s="143"/>
      <c r="P16" s="143"/>
    </row>
    <row r="17" spans="1:16" s="141" customFormat="1" ht="14.25">
      <c r="A17" s="132" t="s">
        <v>297</v>
      </c>
      <c r="B17" s="129" t="s">
        <v>161</v>
      </c>
      <c r="C17" s="135" t="s">
        <v>236</v>
      </c>
      <c r="D17" s="139" t="s">
        <v>99</v>
      </c>
      <c r="E17" s="136">
        <f>ROUND((1.4+1.8)*7*2*0.4+(0.5+0.5)*2*1.1*7,0)</f>
        <v>33</v>
      </c>
      <c r="F17" s="144"/>
      <c r="G17" s="143"/>
      <c r="H17" s="144"/>
      <c r="I17" s="146"/>
      <c r="J17" s="143"/>
      <c r="K17" s="143"/>
      <c r="L17" s="143"/>
      <c r="M17" s="143"/>
      <c r="N17" s="143"/>
      <c r="O17" s="143"/>
      <c r="P17" s="143"/>
    </row>
    <row r="18" spans="1:16" s="141" customFormat="1" ht="14.25">
      <c r="A18" s="132" t="s">
        <v>54</v>
      </c>
      <c r="B18" s="129" t="s">
        <v>161</v>
      </c>
      <c r="C18" s="135" t="s">
        <v>775</v>
      </c>
      <c r="D18" s="139" t="s">
        <v>33</v>
      </c>
      <c r="E18" s="136">
        <f>ROUND(1.05*7,1)</f>
        <v>7.4</v>
      </c>
      <c r="F18" s="144"/>
      <c r="G18" s="143"/>
      <c r="H18" s="144"/>
      <c r="I18" s="146"/>
      <c r="J18" s="143"/>
      <c r="K18" s="143"/>
      <c r="L18" s="143"/>
      <c r="M18" s="143"/>
      <c r="N18" s="143"/>
      <c r="O18" s="143"/>
      <c r="P18" s="143"/>
    </row>
    <row r="19" spans="1:16" s="141" customFormat="1" ht="14.25">
      <c r="A19" s="132" t="s">
        <v>55</v>
      </c>
      <c r="B19" s="129" t="s">
        <v>161</v>
      </c>
      <c r="C19" s="135" t="s">
        <v>766</v>
      </c>
      <c r="D19" s="139" t="s">
        <v>237</v>
      </c>
      <c r="E19" s="202">
        <f>ROUND((11.2+12.3)*7/1000,3)</f>
        <v>0.165</v>
      </c>
      <c r="F19" s="144"/>
      <c r="G19" s="143"/>
      <c r="H19" s="144"/>
      <c r="I19" s="146"/>
      <c r="J19" s="143"/>
      <c r="K19" s="143"/>
      <c r="L19" s="143"/>
      <c r="M19" s="143"/>
      <c r="N19" s="143"/>
      <c r="O19" s="143"/>
      <c r="P19" s="143"/>
    </row>
    <row r="20" spans="1:16" s="141" customFormat="1" ht="14.25">
      <c r="A20" s="132" t="s">
        <v>56</v>
      </c>
      <c r="B20" s="129" t="s">
        <v>161</v>
      </c>
      <c r="C20" s="135" t="s">
        <v>238</v>
      </c>
      <c r="D20" s="139" t="s">
        <v>237</v>
      </c>
      <c r="E20" s="202">
        <f>ROUND(5*7/1000,3)</f>
        <v>0.035</v>
      </c>
      <c r="F20" s="144"/>
      <c r="G20" s="143"/>
      <c r="H20" s="144"/>
      <c r="I20" s="146"/>
      <c r="J20" s="143"/>
      <c r="K20" s="143"/>
      <c r="L20" s="143"/>
      <c r="M20" s="143"/>
      <c r="N20" s="143"/>
      <c r="O20" s="143"/>
      <c r="P20" s="143"/>
    </row>
    <row r="21" spans="1:16" s="141" customFormat="1" ht="14.25">
      <c r="A21" s="132" t="s">
        <v>57</v>
      </c>
      <c r="B21" s="129" t="s">
        <v>161</v>
      </c>
      <c r="C21" s="135" t="s">
        <v>767</v>
      </c>
      <c r="D21" s="139" t="s">
        <v>237</v>
      </c>
      <c r="E21" s="202">
        <f>ROUND((16.5+16.3)*7/1000,3)</f>
        <v>0.23</v>
      </c>
      <c r="F21" s="144"/>
      <c r="G21" s="143"/>
      <c r="H21" s="144"/>
      <c r="I21" s="146"/>
      <c r="J21" s="143"/>
      <c r="K21" s="143"/>
      <c r="L21" s="143"/>
      <c r="M21" s="143"/>
      <c r="N21" s="143"/>
      <c r="O21" s="143"/>
      <c r="P21" s="143"/>
    </row>
    <row r="22" spans="1:16" s="141" customFormat="1" ht="15" thickBot="1">
      <c r="A22" s="132" t="s">
        <v>58</v>
      </c>
      <c r="B22" s="129" t="s">
        <v>161</v>
      </c>
      <c r="C22" s="135" t="s">
        <v>768</v>
      </c>
      <c r="D22" s="139" t="s">
        <v>237</v>
      </c>
      <c r="E22" s="202">
        <f>ROUND(2.2*7/1000,3)</f>
        <v>0.015</v>
      </c>
      <c r="F22" s="144"/>
      <c r="G22" s="143"/>
      <c r="H22" s="144"/>
      <c r="I22" s="146"/>
      <c r="J22" s="143"/>
      <c r="K22" s="143"/>
      <c r="L22" s="143"/>
      <c r="M22" s="143"/>
      <c r="N22" s="143"/>
      <c r="O22" s="143"/>
      <c r="P22" s="143"/>
    </row>
    <row r="23" spans="1:16" s="141" customFormat="1" ht="15" thickBot="1">
      <c r="A23" s="132"/>
      <c r="B23" s="245"/>
      <c r="C23" s="356" t="s">
        <v>770</v>
      </c>
      <c r="D23" s="357"/>
      <c r="E23" s="358"/>
      <c r="F23" s="234"/>
      <c r="G23" s="143"/>
      <c r="H23" s="144"/>
      <c r="I23" s="146"/>
      <c r="J23" s="143"/>
      <c r="K23" s="143"/>
      <c r="L23" s="143"/>
      <c r="M23" s="143"/>
      <c r="N23" s="143"/>
      <c r="O23" s="143"/>
      <c r="P23" s="143"/>
    </row>
    <row r="24" spans="1:16" s="141" customFormat="1" ht="14.25">
      <c r="A24" s="132" t="s">
        <v>298</v>
      </c>
      <c r="B24" s="129" t="s">
        <v>161</v>
      </c>
      <c r="C24" s="203" t="s">
        <v>765</v>
      </c>
      <c r="D24" s="204" t="s">
        <v>33</v>
      </c>
      <c r="E24" s="205">
        <f>ROUND(1.4*2*0.1*7,1)</f>
        <v>2</v>
      </c>
      <c r="F24" s="144"/>
      <c r="G24" s="143"/>
      <c r="H24" s="144"/>
      <c r="I24" s="146"/>
      <c r="J24" s="143"/>
      <c r="K24" s="143"/>
      <c r="L24" s="143"/>
      <c r="M24" s="143"/>
      <c r="N24" s="143"/>
      <c r="O24" s="143"/>
      <c r="P24" s="143"/>
    </row>
    <row r="25" spans="1:16" s="141" customFormat="1" ht="14.25">
      <c r="A25" s="132" t="s">
        <v>299</v>
      </c>
      <c r="B25" s="129" t="s">
        <v>161</v>
      </c>
      <c r="C25" s="135" t="s">
        <v>236</v>
      </c>
      <c r="D25" s="139" t="s">
        <v>99</v>
      </c>
      <c r="E25" s="136">
        <f>ROUND((1.4+2)*7*2*0.4+(0.5+0.5)*2*1.1*7,0)</f>
        <v>34</v>
      </c>
      <c r="F25" s="144"/>
      <c r="G25" s="143"/>
      <c r="H25" s="144"/>
      <c r="I25" s="146"/>
      <c r="J25" s="143"/>
      <c r="K25" s="143"/>
      <c r="L25" s="143"/>
      <c r="M25" s="143"/>
      <c r="N25" s="143"/>
      <c r="O25" s="143"/>
      <c r="P25" s="143"/>
    </row>
    <row r="26" spans="1:16" s="141" customFormat="1" ht="14.25">
      <c r="A26" s="132" t="s">
        <v>300</v>
      </c>
      <c r="B26" s="129" t="s">
        <v>161</v>
      </c>
      <c r="C26" s="135" t="s">
        <v>775</v>
      </c>
      <c r="D26" s="139" t="s">
        <v>33</v>
      </c>
      <c r="E26" s="136">
        <f>ROUND(1.05*7,1)</f>
        <v>7.4</v>
      </c>
      <c r="F26" s="144"/>
      <c r="G26" s="143"/>
      <c r="H26" s="144"/>
      <c r="I26" s="146"/>
      <c r="J26" s="143"/>
      <c r="K26" s="143"/>
      <c r="L26" s="143"/>
      <c r="M26" s="143"/>
      <c r="N26" s="143"/>
      <c r="O26" s="143"/>
      <c r="P26" s="143"/>
    </row>
    <row r="27" spans="1:16" s="141" customFormat="1" ht="14.25">
      <c r="A27" s="132" t="s">
        <v>301</v>
      </c>
      <c r="B27" s="129" t="s">
        <v>161</v>
      </c>
      <c r="C27" s="135" t="s">
        <v>766</v>
      </c>
      <c r="D27" s="139" t="s">
        <v>237</v>
      </c>
      <c r="E27" s="202">
        <f>ROUND((11.2+12.3)*7/1000,3)</f>
        <v>0.165</v>
      </c>
      <c r="F27" s="144"/>
      <c r="G27" s="143"/>
      <c r="H27" s="144"/>
      <c r="I27" s="146"/>
      <c r="J27" s="143"/>
      <c r="K27" s="143"/>
      <c r="L27" s="143"/>
      <c r="M27" s="143"/>
      <c r="N27" s="143"/>
      <c r="O27" s="143"/>
      <c r="P27" s="143"/>
    </row>
    <row r="28" spans="1:16" s="141" customFormat="1" ht="14.25">
      <c r="A28" s="132" t="s">
        <v>59</v>
      </c>
      <c r="B28" s="129" t="s">
        <v>161</v>
      </c>
      <c r="C28" s="135" t="s">
        <v>238</v>
      </c>
      <c r="D28" s="139" t="s">
        <v>237</v>
      </c>
      <c r="E28" s="202">
        <f>ROUND(5*7/1000,3)</f>
        <v>0.035</v>
      </c>
      <c r="F28" s="144"/>
      <c r="G28" s="143"/>
      <c r="H28" s="144"/>
      <c r="I28" s="146"/>
      <c r="J28" s="143"/>
      <c r="K28" s="143"/>
      <c r="L28" s="143"/>
      <c r="M28" s="143"/>
      <c r="N28" s="143"/>
      <c r="O28" s="143"/>
      <c r="P28" s="143"/>
    </row>
    <row r="29" spans="1:16" s="141" customFormat="1" ht="14.25">
      <c r="A29" s="132" t="s">
        <v>60</v>
      </c>
      <c r="B29" s="129" t="s">
        <v>161</v>
      </c>
      <c r="C29" s="135" t="s">
        <v>767</v>
      </c>
      <c r="D29" s="139" t="s">
        <v>237</v>
      </c>
      <c r="E29" s="202">
        <f>ROUND((16.5+16.3)*7/1000,3)</f>
        <v>0.23</v>
      </c>
      <c r="F29" s="144"/>
      <c r="G29" s="143"/>
      <c r="H29" s="144"/>
      <c r="I29" s="146"/>
      <c r="J29" s="143"/>
      <c r="K29" s="143"/>
      <c r="L29" s="143"/>
      <c r="M29" s="143"/>
      <c r="N29" s="143"/>
      <c r="O29" s="143"/>
      <c r="P29" s="143"/>
    </row>
    <row r="30" spans="1:16" s="141" customFormat="1" ht="15" thickBot="1">
      <c r="A30" s="132" t="s">
        <v>61</v>
      </c>
      <c r="B30" s="129" t="s">
        <v>161</v>
      </c>
      <c r="C30" s="135" t="s">
        <v>768</v>
      </c>
      <c r="D30" s="139" t="s">
        <v>237</v>
      </c>
      <c r="E30" s="202">
        <f>ROUND(2.2*7/1000,3)</f>
        <v>0.015</v>
      </c>
      <c r="F30" s="144"/>
      <c r="G30" s="143"/>
      <c r="H30" s="144"/>
      <c r="I30" s="146"/>
      <c r="J30" s="143"/>
      <c r="K30" s="143"/>
      <c r="L30" s="143"/>
      <c r="M30" s="143"/>
      <c r="N30" s="143"/>
      <c r="O30" s="143"/>
      <c r="P30" s="143"/>
    </row>
    <row r="31" spans="1:16" s="141" customFormat="1" ht="15" thickBot="1">
      <c r="A31" s="132"/>
      <c r="B31" s="245"/>
      <c r="C31" s="356" t="s">
        <v>769</v>
      </c>
      <c r="D31" s="357"/>
      <c r="E31" s="358"/>
      <c r="F31" s="234"/>
      <c r="G31" s="143"/>
      <c r="H31" s="144"/>
      <c r="I31" s="146"/>
      <c r="J31" s="143"/>
      <c r="K31" s="143"/>
      <c r="L31" s="143"/>
      <c r="M31" s="143"/>
      <c r="N31" s="143"/>
      <c r="O31" s="143"/>
      <c r="P31" s="143"/>
    </row>
    <row r="32" spans="1:16" s="141" customFormat="1" ht="14.25">
      <c r="A32" s="132" t="s">
        <v>62</v>
      </c>
      <c r="B32" s="129" t="s">
        <v>161</v>
      </c>
      <c r="C32" s="203" t="s">
        <v>765</v>
      </c>
      <c r="D32" s="204" t="s">
        <v>33</v>
      </c>
      <c r="E32" s="205">
        <f>ROUND(1.4*1.2*0.1,1)</f>
        <v>0.2</v>
      </c>
      <c r="F32" s="144"/>
      <c r="G32" s="143"/>
      <c r="H32" s="144"/>
      <c r="I32" s="146"/>
      <c r="J32" s="143"/>
      <c r="K32" s="143"/>
      <c r="L32" s="143"/>
      <c r="M32" s="143"/>
      <c r="N32" s="143"/>
      <c r="O32" s="143"/>
      <c r="P32" s="143"/>
    </row>
    <row r="33" spans="1:16" s="141" customFormat="1" ht="14.25">
      <c r="A33" s="132" t="s">
        <v>63</v>
      </c>
      <c r="B33" s="129" t="s">
        <v>161</v>
      </c>
      <c r="C33" s="135" t="s">
        <v>236</v>
      </c>
      <c r="D33" s="139" t="s">
        <v>99</v>
      </c>
      <c r="E33" s="136">
        <f>ROUND((1.4+1.2)*2*0.4+(0.5+0.5)*2*1.1,0)</f>
        <v>4</v>
      </c>
      <c r="F33" s="144"/>
      <c r="G33" s="143"/>
      <c r="H33" s="144"/>
      <c r="I33" s="146"/>
      <c r="J33" s="143"/>
      <c r="K33" s="143"/>
      <c r="L33" s="143"/>
      <c r="M33" s="143"/>
      <c r="N33" s="143"/>
      <c r="O33" s="143"/>
      <c r="P33" s="143"/>
    </row>
    <row r="34" spans="1:16" s="141" customFormat="1" ht="14.25">
      <c r="A34" s="132" t="s">
        <v>302</v>
      </c>
      <c r="B34" s="129" t="s">
        <v>161</v>
      </c>
      <c r="C34" s="135" t="s">
        <v>775</v>
      </c>
      <c r="D34" s="139" t="s">
        <v>33</v>
      </c>
      <c r="E34" s="136">
        <f>ROUND(0.85,1)</f>
        <v>0.9</v>
      </c>
      <c r="F34" s="144"/>
      <c r="G34" s="143"/>
      <c r="H34" s="144"/>
      <c r="I34" s="146"/>
      <c r="J34" s="143"/>
      <c r="K34" s="143"/>
      <c r="L34" s="143"/>
      <c r="M34" s="143"/>
      <c r="N34" s="143"/>
      <c r="O34" s="143"/>
      <c r="P34" s="143"/>
    </row>
    <row r="35" spans="1:16" s="141" customFormat="1" ht="14.25">
      <c r="A35" s="132" t="s">
        <v>64</v>
      </c>
      <c r="B35" s="129" t="s">
        <v>161</v>
      </c>
      <c r="C35" s="135" t="s">
        <v>766</v>
      </c>
      <c r="D35" s="139" t="s">
        <v>237</v>
      </c>
      <c r="E35" s="202">
        <f>ROUND((11.2+12.3)/1000,3)</f>
        <v>0.024</v>
      </c>
      <c r="F35" s="144"/>
      <c r="G35" s="143"/>
      <c r="H35" s="144"/>
      <c r="I35" s="146"/>
      <c r="J35" s="143"/>
      <c r="K35" s="143"/>
      <c r="L35" s="143"/>
      <c r="M35" s="143"/>
      <c r="N35" s="143"/>
      <c r="O35" s="143"/>
      <c r="P35" s="143"/>
    </row>
    <row r="36" spans="1:16" s="141" customFormat="1" ht="14.25">
      <c r="A36" s="132" t="s">
        <v>65</v>
      </c>
      <c r="B36" s="129" t="s">
        <v>161</v>
      </c>
      <c r="C36" s="135" t="s">
        <v>238</v>
      </c>
      <c r="D36" s="139" t="s">
        <v>237</v>
      </c>
      <c r="E36" s="202">
        <f>ROUND(5/1000,3)</f>
        <v>0.005</v>
      </c>
      <c r="F36" s="144"/>
      <c r="G36" s="143"/>
      <c r="H36" s="144"/>
      <c r="I36" s="146"/>
      <c r="J36" s="143"/>
      <c r="K36" s="143"/>
      <c r="L36" s="143"/>
      <c r="M36" s="143"/>
      <c r="N36" s="143"/>
      <c r="O36" s="143"/>
      <c r="P36" s="143"/>
    </row>
    <row r="37" spans="1:16" s="141" customFormat="1" ht="14.25">
      <c r="A37" s="132" t="s">
        <v>303</v>
      </c>
      <c r="B37" s="129" t="s">
        <v>161</v>
      </c>
      <c r="C37" s="135" t="s">
        <v>767</v>
      </c>
      <c r="D37" s="139" t="s">
        <v>237</v>
      </c>
      <c r="E37" s="202">
        <f>ROUND((24.5)/1000,3)</f>
        <v>0.025</v>
      </c>
      <c r="F37" s="144"/>
      <c r="G37" s="143"/>
      <c r="H37" s="144"/>
      <c r="I37" s="146"/>
      <c r="J37" s="143"/>
      <c r="K37" s="143"/>
      <c r="L37" s="143"/>
      <c r="M37" s="143"/>
      <c r="N37" s="143"/>
      <c r="O37" s="143"/>
      <c r="P37" s="143"/>
    </row>
    <row r="38" spans="1:16" s="141" customFormat="1" ht="15" thickBot="1">
      <c r="A38" s="132" t="s">
        <v>66</v>
      </c>
      <c r="B38" s="129" t="s">
        <v>161</v>
      </c>
      <c r="C38" s="135" t="s">
        <v>768</v>
      </c>
      <c r="D38" s="139" t="s">
        <v>237</v>
      </c>
      <c r="E38" s="202">
        <f>ROUND(2.2/1000,3)</f>
        <v>0.002</v>
      </c>
      <c r="F38" s="144"/>
      <c r="G38" s="143"/>
      <c r="H38" s="144"/>
      <c r="I38" s="146"/>
      <c r="J38" s="143"/>
      <c r="K38" s="143"/>
      <c r="L38" s="143"/>
      <c r="M38" s="143"/>
      <c r="N38" s="143"/>
      <c r="O38" s="143"/>
      <c r="P38" s="143"/>
    </row>
    <row r="39" spans="1:16" s="141" customFormat="1" ht="15" thickBot="1">
      <c r="A39" s="132"/>
      <c r="B39" s="245"/>
      <c r="C39" s="356" t="s">
        <v>771</v>
      </c>
      <c r="D39" s="357"/>
      <c r="E39" s="358"/>
      <c r="F39" s="234"/>
      <c r="G39" s="143"/>
      <c r="H39" s="144"/>
      <c r="I39" s="146"/>
      <c r="J39" s="143"/>
      <c r="K39" s="143"/>
      <c r="L39" s="143"/>
      <c r="M39" s="143"/>
      <c r="N39" s="143"/>
      <c r="O39" s="143"/>
      <c r="P39" s="143"/>
    </row>
    <row r="40" spans="1:16" s="141" customFormat="1" ht="14.25">
      <c r="A40" s="132" t="s">
        <v>67</v>
      </c>
      <c r="B40" s="129" t="s">
        <v>161</v>
      </c>
      <c r="C40" s="203" t="s">
        <v>765</v>
      </c>
      <c r="D40" s="204" t="s">
        <v>33</v>
      </c>
      <c r="E40" s="205">
        <f>ROUND(1.4*1.2*0.1,1)</f>
        <v>0.2</v>
      </c>
      <c r="F40" s="144"/>
      <c r="G40" s="143"/>
      <c r="H40" s="144"/>
      <c r="I40" s="146"/>
      <c r="J40" s="143"/>
      <c r="K40" s="143"/>
      <c r="L40" s="143"/>
      <c r="M40" s="143"/>
      <c r="N40" s="143"/>
      <c r="O40" s="143"/>
      <c r="P40" s="143"/>
    </row>
    <row r="41" spans="1:16" s="141" customFormat="1" ht="14.25">
      <c r="A41" s="132" t="s">
        <v>68</v>
      </c>
      <c r="B41" s="129" t="s">
        <v>161</v>
      </c>
      <c r="C41" s="135" t="s">
        <v>236</v>
      </c>
      <c r="D41" s="139" t="s">
        <v>99</v>
      </c>
      <c r="E41" s="136">
        <f>ROUND((1.4+1.2)*2*0.4+(0.5+0.5)*2*1.1,0)</f>
        <v>4</v>
      </c>
      <c r="F41" s="144"/>
      <c r="G41" s="143"/>
      <c r="H41" s="144"/>
      <c r="I41" s="146"/>
      <c r="J41" s="143"/>
      <c r="K41" s="143"/>
      <c r="L41" s="143"/>
      <c r="M41" s="143"/>
      <c r="N41" s="143"/>
      <c r="O41" s="143"/>
      <c r="P41" s="143"/>
    </row>
    <row r="42" spans="1:16" s="141" customFormat="1" ht="14.25">
      <c r="A42" s="132" t="s">
        <v>129</v>
      </c>
      <c r="B42" s="129" t="s">
        <v>161</v>
      </c>
      <c r="C42" s="135" t="s">
        <v>775</v>
      </c>
      <c r="D42" s="139" t="s">
        <v>33</v>
      </c>
      <c r="E42" s="136">
        <f>ROUND(0.85,1)</f>
        <v>0.9</v>
      </c>
      <c r="F42" s="144"/>
      <c r="G42" s="143"/>
      <c r="H42" s="144"/>
      <c r="I42" s="146"/>
      <c r="J42" s="143"/>
      <c r="K42" s="143"/>
      <c r="L42" s="143"/>
      <c r="M42" s="143"/>
      <c r="N42" s="143"/>
      <c r="O42" s="143"/>
      <c r="P42" s="143"/>
    </row>
    <row r="43" spans="1:16" s="141" customFormat="1" ht="14.25">
      <c r="A43" s="132" t="s">
        <v>130</v>
      </c>
      <c r="B43" s="129" t="s">
        <v>161</v>
      </c>
      <c r="C43" s="135" t="s">
        <v>766</v>
      </c>
      <c r="D43" s="139" t="s">
        <v>237</v>
      </c>
      <c r="E43" s="202">
        <f>ROUND((11.2+12.3)/1000,3)</f>
        <v>0.024</v>
      </c>
      <c r="F43" s="144"/>
      <c r="G43" s="143"/>
      <c r="H43" s="144"/>
      <c r="I43" s="146"/>
      <c r="J43" s="143"/>
      <c r="K43" s="143"/>
      <c r="L43" s="143"/>
      <c r="M43" s="143"/>
      <c r="N43" s="143"/>
      <c r="O43" s="143"/>
      <c r="P43" s="143"/>
    </row>
    <row r="44" spans="1:16" s="141" customFormat="1" ht="14.25">
      <c r="A44" s="132" t="s">
        <v>69</v>
      </c>
      <c r="B44" s="129" t="s">
        <v>161</v>
      </c>
      <c r="C44" s="135" t="s">
        <v>238</v>
      </c>
      <c r="D44" s="139" t="s">
        <v>237</v>
      </c>
      <c r="E44" s="202">
        <f>ROUND(5/1000,3)</f>
        <v>0.005</v>
      </c>
      <c r="F44" s="144"/>
      <c r="G44" s="143"/>
      <c r="H44" s="144"/>
      <c r="I44" s="146"/>
      <c r="J44" s="143"/>
      <c r="K44" s="143"/>
      <c r="L44" s="143"/>
      <c r="M44" s="143"/>
      <c r="N44" s="143"/>
      <c r="O44" s="143"/>
      <c r="P44" s="143"/>
    </row>
    <row r="45" spans="1:16" s="141" customFormat="1" ht="14.25">
      <c r="A45" s="132" t="s">
        <v>70</v>
      </c>
      <c r="B45" s="129" t="s">
        <v>161</v>
      </c>
      <c r="C45" s="135" t="s">
        <v>767</v>
      </c>
      <c r="D45" s="139" t="s">
        <v>237</v>
      </c>
      <c r="E45" s="202">
        <f>ROUND((24.5)/1000,3)</f>
        <v>0.025</v>
      </c>
      <c r="F45" s="144"/>
      <c r="G45" s="143"/>
      <c r="H45" s="144"/>
      <c r="I45" s="146"/>
      <c r="J45" s="143"/>
      <c r="K45" s="143"/>
      <c r="L45" s="143"/>
      <c r="M45" s="143"/>
      <c r="N45" s="143"/>
      <c r="O45" s="143"/>
      <c r="P45" s="143"/>
    </row>
    <row r="46" spans="1:16" s="141" customFormat="1" ht="15" thickBot="1">
      <c r="A46" s="132" t="s">
        <v>71</v>
      </c>
      <c r="B46" s="129" t="s">
        <v>161</v>
      </c>
      <c r="C46" s="135" t="s">
        <v>768</v>
      </c>
      <c r="D46" s="139" t="s">
        <v>237</v>
      </c>
      <c r="E46" s="202">
        <f>ROUND(2.2/1000,3)</f>
        <v>0.002</v>
      </c>
      <c r="F46" s="144"/>
      <c r="G46" s="143"/>
      <c r="H46" s="144"/>
      <c r="I46" s="146"/>
      <c r="J46" s="143"/>
      <c r="K46" s="143"/>
      <c r="L46" s="143"/>
      <c r="M46" s="143"/>
      <c r="N46" s="143"/>
      <c r="O46" s="143"/>
      <c r="P46" s="143"/>
    </row>
    <row r="47" spans="1:16" s="141" customFormat="1" ht="15" thickBot="1">
      <c r="A47" s="132"/>
      <c r="B47" s="245"/>
      <c r="C47" s="356" t="s">
        <v>772</v>
      </c>
      <c r="D47" s="357"/>
      <c r="E47" s="358"/>
      <c r="F47" s="234"/>
      <c r="G47" s="143"/>
      <c r="H47" s="144"/>
      <c r="I47" s="146"/>
      <c r="J47" s="143"/>
      <c r="K47" s="143"/>
      <c r="L47" s="143"/>
      <c r="M47" s="143"/>
      <c r="N47" s="143"/>
      <c r="O47" s="143"/>
      <c r="P47" s="143"/>
    </row>
    <row r="48" spans="1:16" s="141" customFormat="1" ht="14.25">
      <c r="A48" s="132" t="s">
        <v>72</v>
      </c>
      <c r="B48" s="129" t="s">
        <v>161</v>
      </c>
      <c r="C48" s="203" t="s">
        <v>765</v>
      </c>
      <c r="D48" s="204" t="s">
        <v>33</v>
      </c>
      <c r="E48" s="205">
        <f>ROUND(1.4*1.2*0.1*2,1)</f>
        <v>0.3</v>
      </c>
      <c r="F48" s="144"/>
      <c r="G48" s="143"/>
      <c r="H48" s="144"/>
      <c r="I48" s="146"/>
      <c r="J48" s="143"/>
      <c r="K48" s="143"/>
      <c r="L48" s="143"/>
      <c r="M48" s="143"/>
      <c r="N48" s="143"/>
      <c r="O48" s="143"/>
      <c r="P48" s="143"/>
    </row>
    <row r="49" spans="1:16" s="141" customFormat="1" ht="14.25">
      <c r="A49" s="132" t="s">
        <v>73</v>
      </c>
      <c r="B49" s="129" t="s">
        <v>161</v>
      </c>
      <c r="C49" s="135" t="s">
        <v>236</v>
      </c>
      <c r="D49" s="139" t="s">
        <v>99</v>
      </c>
      <c r="E49" s="136">
        <f>ROUND((1.4+1.2)*2*0.4*2+(0.5+0.5)*2*1.1*2,0)</f>
        <v>9</v>
      </c>
      <c r="F49" s="144"/>
      <c r="G49" s="143"/>
      <c r="H49" s="144"/>
      <c r="I49" s="146"/>
      <c r="J49" s="143"/>
      <c r="K49" s="143"/>
      <c r="L49" s="143"/>
      <c r="M49" s="143"/>
      <c r="N49" s="143"/>
      <c r="O49" s="143"/>
      <c r="P49" s="143"/>
    </row>
    <row r="50" spans="1:16" s="141" customFormat="1" ht="14.25">
      <c r="A50" s="132" t="s">
        <v>816</v>
      </c>
      <c r="B50" s="129" t="s">
        <v>161</v>
      </c>
      <c r="C50" s="135" t="s">
        <v>775</v>
      </c>
      <c r="D50" s="139" t="s">
        <v>33</v>
      </c>
      <c r="E50" s="136">
        <f>ROUND(0.85*2,1)</f>
        <v>1.7</v>
      </c>
      <c r="F50" s="144"/>
      <c r="G50" s="143"/>
      <c r="H50" s="144"/>
      <c r="I50" s="146"/>
      <c r="J50" s="143"/>
      <c r="K50" s="143"/>
      <c r="L50" s="143"/>
      <c r="M50" s="143"/>
      <c r="N50" s="143"/>
      <c r="O50" s="143"/>
      <c r="P50" s="143"/>
    </row>
    <row r="51" spans="1:16" s="141" customFormat="1" ht="14.25">
      <c r="A51" s="132" t="s">
        <v>74</v>
      </c>
      <c r="B51" s="129" t="s">
        <v>161</v>
      </c>
      <c r="C51" s="135" t="s">
        <v>766</v>
      </c>
      <c r="D51" s="139" t="s">
        <v>237</v>
      </c>
      <c r="E51" s="202">
        <f>ROUND((11.2+12.3)*2/1000,3)</f>
        <v>0.047</v>
      </c>
      <c r="F51" s="144"/>
      <c r="G51" s="143"/>
      <c r="H51" s="144"/>
      <c r="I51" s="146"/>
      <c r="J51" s="143"/>
      <c r="K51" s="143"/>
      <c r="L51" s="143"/>
      <c r="M51" s="143"/>
      <c r="N51" s="143"/>
      <c r="O51" s="143"/>
      <c r="P51" s="143"/>
    </row>
    <row r="52" spans="1:16" s="141" customFormat="1" ht="14.25">
      <c r="A52" s="132" t="s">
        <v>75</v>
      </c>
      <c r="B52" s="129" t="s">
        <v>161</v>
      </c>
      <c r="C52" s="135" t="s">
        <v>238</v>
      </c>
      <c r="D52" s="139" t="s">
        <v>237</v>
      </c>
      <c r="E52" s="202">
        <f>ROUND(5*2/1000,3)</f>
        <v>0.01</v>
      </c>
      <c r="F52" s="144"/>
      <c r="G52" s="143"/>
      <c r="H52" s="144"/>
      <c r="I52" s="146"/>
      <c r="J52" s="143"/>
      <c r="K52" s="143"/>
      <c r="L52" s="143"/>
      <c r="M52" s="143"/>
      <c r="N52" s="143"/>
      <c r="O52" s="143"/>
      <c r="P52" s="143"/>
    </row>
    <row r="53" spans="1:16" s="141" customFormat="1" ht="14.25">
      <c r="A53" s="132" t="s">
        <v>817</v>
      </c>
      <c r="B53" s="129" t="s">
        <v>161</v>
      </c>
      <c r="C53" s="135" t="s">
        <v>767</v>
      </c>
      <c r="D53" s="139" t="s">
        <v>237</v>
      </c>
      <c r="E53" s="202">
        <f>ROUND((24.5)*2/1000,3)</f>
        <v>0.049</v>
      </c>
      <c r="F53" s="144"/>
      <c r="G53" s="143"/>
      <c r="H53" s="144"/>
      <c r="I53" s="146"/>
      <c r="J53" s="143"/>
      <c r="K53" s="143"/>
      <c r="L53" s="143"/>
      <c r="M53" s="143"/>
      <c r="N53" s="143"/>
      <c r="O53" s="143"/>
      <c r="P53" s="143"/>
    </row>
    <row r="54" spans="1:16" s="141" customFormat="1" ht="14.25">
      <c r="A54" s="132" t="s">
        <v>76</v>
      </c>
      <c r="B54" s="129" t="s">
        <v>161</v>
      </c>
      <c r="C54" s="135" t="s">
        <v>768</v>
      </c>
      <c r="D54" s="139" t="s">
        <v>237</v>
      </c>
      <c r="E54" s="202">
        <f>ROUND(2.2*2/1000,3)</f>
        <v>0.004</v>
      </c>
      <c r="F54" s="144"/>
      <c r="G54" s="143"/>
      <c r="H54" s="144"/>
      <c r="I54" s="146"/>
      <c r="J54" s="143"/>
      <c r="K54" s="143"/>
      <c r="L54" s="143"/>
      <c r="M54" s="143"/>
      <c r="N54" s="143"/>
      <c r="O54" s="143"/>
      <c r="P54" s="143"/>
    </row>
    <row r="55" spans="1:16" s="141" customFormat="1" ht="14.25">
      <c r="A55" s="132"/>
      <c r="B55" s="132"/>
      <c r="C55" s="354" t="s">
        <v>243</v>
      </c>
      <c r="D55" s="354"/>
      <c r="E55" s="354"/>
      <c r="F55" s="52"/>
      <c r="G55" s="143"/>
      <c r="H55" s="144"/>
      <c r="I55" s="90"/>
      <c r="J55" s="143"/>
      <c r="K55" s="143"/>
      <c r="L55" s="143"/>
      <c r="M55" s="143"/>
      <c r="N55" s="143"/>
      <c r="O55" s="143"/>
      <c r="P55" s="143"/>
    </row>
    <row r="56" spans="1:16" s="141" customFormat="1" ht="14.25">
      <c r="A56" s="132" t="s">
        <v>304</v>
      </c>
      <c r="B56" s="129" t="s">
        <v>161</v>
      </c>
      <c r="C56" s="176" t="s">
        <v>774</v>
      </c>
      <c r="D56" s="139" t="s">
        <v>33</v>
      </c>
      <c r="E56" s="136">
        <f>1.7*4.5*0.3</f>
        <v>2.295</v>
      </c>
      <c r="F56" s="144"/>
      <c r="G56" s="143"/>
      <c r="H56" s="144"/>
      <c r="I56" s="146"/>
      <c r="J56" s="143"/>
      <c r="K56" s="143"/>
      <c r="L56" s="143"/>
      <c r="M56" s="143"/>
      <c r="N56" s="143"/>
      <c r="O56" s="143"/>
      <c r="P56" s="143"/>
    </row>
    <row r="57" spans="1:16" s="141" customFormat="1" ht="14.25">
      <c r="A57" s="132" t="s">
        <v>305</v>
      </c>
      <c r="B57" s="129" t="s">
        <v>161</v>
      </c>
      <c r="C57" s="135" t="s">
        <v>239</v>
      </c>
      <c r="D57" s="139" t="s">
        <v>99</v>
      </c>
      <c r="E57" s="136">
        <f>ROUND(4.5*1.7,0)</f>
        <v>8</v>
      </c>
      <c r="F57" s="177"/>
      <c r="G57" s="64"/>
      <c r="H57" s="64"/>
      <c r="I57" s="177"/>
      <c r="J57" s="64"/>
      <c r="K57" s="147"/>
      <c r="L57" s="148"/>
      <c r="M57" s="148"/>
      <c r="N57" s="148"/>
      <c r="O57" s="148"/>
      <c r="P57" s="148"/>
    </row>
    <row r="58" spans="1:16" s="141" customFormat="1" ht="14.25">
      <c r="A58" s="132" t="s">
        <v>306</v>
      </c>
      <c r="B58" s="129" t="s">
        <v>161</v>
      </c>
      <c r="C58" s="135" t="s">
        <v>240</v>
      </c>
      <c r="D58" s="139" t="s">
        <v>237</v>
      </c>
      <c r="E58" s="136">
        <v>0.14</v>
      </c>
      <c r="F58" s="177"/>
      <c r="G58" s="64"/>
      <c r="H58" s="64"/>
      <c r="I58" s="177"/>
      <c r="J58" s="64"/>
      <c r="K58" s="147"/>
      <c r="L58" s="148"/>
      <c r="M58" s="148"/>
      <c r="N58" s="148"/>
      <c r="O58" s="148"/>
      <c r="P58" s="148"/>
    </row>
    <row r="59" spans="1:16" s="141" customFormat="1" ht="14.25">
      <c r="A59" s="132" t="s">
        <v>818</v>
      </c>
      <c r="B59" s="129" t="s">
        <v>161</v>
      </c>
      <c r="C59" s="135" t="s">
        <v>241</v>
      </c>
      <c r="D59" s="139" t="s">
        <v>237</v>
      </c>
      <c r="E59" s="202">
        <v>0.01</v>
      </c>
      <c r="F59" s="177"/>
      <c r="G59" s="64"/>
      <c r="H59" s="64"/>
      <c r="I59" s="177"/>
      <c r="J59" s="64"/>
      <c r="K59" s="147"/>
      <c r="L59" s="148"/>
      <c r="M59" s="148"/>
      <c r="N59" s="148"/>
      <c r="O59" s="148"/>
      <c r="P59" s="148"/>
    </row>
    <row r="60" spans="1:16" s="141" customFormat="1" ht="25.5">
      <c r="A60" s="132" t="s">
        <v>307</v>
      </c>
      <c r="B60" s="129" t="s">
        <v>161</v>
      </c>
      <c r="C60" s="135" t="s">
        <v>242</v>
      </c>
      <c r="D60" s="139" t="s">
        <v>237</v>
      </c>
      <c r="E60" s="202">
        <v>0.003</v>
      </c>
      <c r="F60" s="177"/>
      <c r="G60" s="64"/>
      <c r="H60" s="64"/>
      <c r="I60" s="177"/>
      <c r="J60" s="64"/>
      <c r="K60" s="147"/>
      <c r="L60" s="148"/>
      <c r="M60" s="148"/>
      <c r="N60" s="148"/>
      <c r="O60" s="148"/>
      <c r="P60" s="148"/>
    </row>
    <row r="61" spans="1:16" s="141" customFormat="1" ht="14.25">
      <c r="A61" s="132"/>
      <c r="B61" s="132"/>
      <c r="C61" s="354" t="s">
        <v>244</v>
      </c>
      <c r="D61" s="354"/>
      <c r="E61" s="354"/>
      <c r="F61" s="52"/>
      <c r="G61" s="143"/>
      <c r="H61" s="144"/>
      <c r="I61" s="90"/>
      <c r="J61" s="143"/>
      <c r="K61" s="143"/>
      <c r="L61" s="143"/>
      <c r="M61" s="143"/>
      <c r="N61" s="143"/>
      <c r="O61" s="143"/>
      <c r="P61" s="143"/>
    </row>
    <row r="62" spans="1:16" s="141" customFormat="1" ht="14.25">
      <c r="A62" s="132" t="s">
        <v>308</v>
      </c>
      <c r="B62" s="129" t="s">
        <v>161</v>
      </c>
      <c r="C62" s="176" t="s">
        <v>776</v>
      </c>
      <c r="D62" s="139" t="s">
        <v>33</v>
      </c>
      <c r="E62" s="136">
        <v>7.45</v>
      </c>
      <c r="F62" s="177"/>
      <c r="G62" s="64"/>
      <c r="H62" s="64"/>
      <c r="I62" s="177"/>
      <c r="J62" s="64"/>
      <c r="K62" s="147"/>
      <c r="L62" s="148"/>
      <c r="M62" s="148"/>
      <c r="N62" s="148"/>
      <c r="O62" s="148"/>
      <c r="P62" s="148"/>
    </row>
    <row r="63" spans="1:16" s="141" customFormat="1" ht="14.25">
      <c r="A63" s="132" t="s">
        <v>309</v>
      </c>
      <c r="B63" s="129" t="s">
        <v>161</v>
      </c>
      <c r="C63" s="135" t="s">
        <v>239</v>
      </c>
      <c r="D63" s="139" t="s">
        <v>99</v>
      </c>
      <c r="E63" s="136">
        <f>3*5.7</f>
        <v>17.1</v>
      </c>
      <c r="F63" s="177"/>
      <c r="G63" s="64"/>
      <c r="H63" s="64"/>
      <c r="I63" s="177"/>
      <c r="J63" s="64"/>
      <c r="K63" s="147"/>
      <c r="L63" s="148"/>
      <c r="M63" s="148"/>
      <c r="N63" s="148"/>
      <c r="O63" s="148"/>
      <c r="P63" s="148"/>
    </row>
    <row r="64" spans="1:16" s="141" customFormat="1" ht="14.25">
      <c r="A64" s="132" t="s">
        <v>310</v>
      </c>
      <c r="B64" s="129" t="s">
        <v>161</v>
      </c>
      <c r="C64" s="135" t="s">
        <v>240</v>
      </c>
      <c r="D64" s="139" t="s">
        <v>237</v>
      </c>
      <c r="E64" s="202">
        <v>0.305</v>
      </c>
      <c r="F64" s="177"/>
      <c r="G64" s="64"/>
      <c r="H64" s="64"/>
      <c r="I64" s="177"/>
      <c r="J64" s="64"/>
      <c r="K64" s="147"/>
      <c r="L64" s="148"/>
      <c r="M64" s="148"/>
      <c r="N64" s="148"/>
      <c r="O64" s="148"/>
      <c r="P64" s="148"/>
    </row>
    <row r="65" spans="1:16" s="141" customFormat="1" ht="14.25">
      <c r="A65" s="132" t="s">
        <v>311</v>
      </c>
      <c r="B65" s="129" t="s">
        <v>161</v>
      </c>
      <c r="C65" s="135" t="s">
        <v>241</v>
      </c>
      <c r="D65" s="139" t="s">
        <v>237</v>
      </c>
      <c r="E65" s="202">
        <v>0.02</v>
      </c>
      <c r="F65" s="177"/>
      <c r="G65" s="64"/>
      <c r="H65" s="64"/>
      <c r="I65" s="177"/>
      <c r="J65" s="64"/>
      <c r="K65" s="147"/>
      <c r="L65" s="148"/>
      <c r="M65" s="148"/>
      <c r="N65" s="148"/>
      <c r="O65" s="148"/>
      <c r="P65" s="148"/>
    </row>
    <row r="66" spans="1:16" s="141" customFormat="1" ht="25.5">
      <c r="A66" s="132" t="s">
        <v>312</v>
      </c>
      <c r="B66" s="129" t="s">
        <v>161</v>
      </c>
      <c r="C66" s="135" t="s">
        <v>242</v>
      </c>
      <c r="D66" s="139" t="s">
        <v>237</v>
      </c>
      <c r="E66" s="202">
        <v>0.006</v>
      </c>
      <c r="F66" s="177"/>
      <c r="G66" s="64"/>
      <c r="H66" s="64"/>
      <c r="I66" s="177"/>
      <c r="J66" s="64"/>
      <c r="K66" s="147"/>
      <c r="L66" s="148"/>
      <c r="M66" s="148"/>
      <c r="N66" s="148"/>
      <c r="O66" s="148"/>
      <c r="P66" s="148"/>
    </row>
    <row r="67" spans="1:16" s="141" customFormat="1" ht="14.25">
      <c r="A67" s="132"/>
      <c r="B67" s="132"/>
      <c r="C67" s="354" t="s">
        <v>773</v>
      </c>
      <c r="D67" s="354"/>
      <c r="E67" s="354"/>
      <c r="F67" s="52"/>
      <c r="G67" s="143"/>
      <c r="H67" s="144"/>
      <c r="I67" s="90"/>
      <c r="J67" s="143"/>
      <c r="K67" s="143"/>
      <c r="L67" s="143"/>
      <c r="M67" s="143"/>
      <c r="N67" s="143"/>
      <c r="O67" s="143"/>
      <c r="P67" s="143"/>
    </row>
    <row r="68" spans="1:16" s="141" customFormat="1" ht="14.25">
      <c r="A68" s="132" t="s">
        <v>313</v>
      </c>
      <c r="B68" s="129" t="s">
        <v>161</v>
      </c>
      <c r="C68" s="203" t="s">
        <v>777</v>
      </c>
      <c r="D68" s="204" t="s">
        <v>33</v>
      </c>
      <c r="E68" s="205">
        <v>0.75</v>
      </c>
      <c r="F68" s="177"/>
      <c r="G68" s="64"/>
      <c r="H68" s="64"/>
      <c r="I68" s="177"/>
      <c r="J68" s="64"/>
      <c r="K68" s="147"/>
      <c r="L68" s="148"/>
      <c r="M68" s="148"/>
      <c r="N68" s="148"/>
      <c r="O68" s="148"/>
      <c r="P68" s="148"/>
    </row>
    <row r="69" spans="1:16" s="141" customFormat="1" ht="14.25">
      <c r="A69" s="132" t="s">
        <v>314</v>
      </c>
      <c r="B69" s="129" t="s">
        <v>161</v>
      </c>
      <c r="C69" s="176" t="s">
        <v>776</v>
      </c>
      <c r="D69" s="139" t="s">
        <v>33</v>
      </c>
      <c r="E69" s="136">
        <v>6.05</v>
      </c>
      <c r="F69" s="177"/>
      <c r="G69" s="64"/>
      <c r="H69" s="64"/>
      <c r="I69" s="177"/>
      <c r="J69" s="64"/>
      <c r="K69" s="147"/>
      <c r="L69" s="148"/>
      <c r="M69" s="148"/>
      <c r="N69" s="148"/>
      <c r="O69" s="148"/>
      <c r="P69" s="148"/>
    </row>
    <row r="70" spans="1:16" s="141" customFormat="1" ht="14.25">
      <c r="A70" s="132" t="s">
        <v>315</v>
      </c>
      <c r="B70" s="129" t="s">
        <v>161</v>
      </c>
      <c r="C70" s="135" t="s">
        <v>236</v>
      </c>
      <c r="D70" s="139" t="s">
        <v>99</v>
      </c>
      <c r="E70" s="136">
        <f>ROUND((2.5+2.5)*2*0.5+(1.5+1.5)*2*1.8,0)</f>
        <v>16</v>
      </c>
      <c r="F70" s="177"/>
      <c r="G70" s="64"/>
      <c r="H70" s="64"/>
      <c r="I70" s="177"/>
      <c r="J70" s="64"/>
      <c r="K70" s="147"/>
      <c r="L70" s="148"/>
      <c r="M70" s="148"/>
      <c r="N70" s="148"/>
      <c r="O70" s="148"/>
      <c r="P70" s="148"/>
    </row>
    <row r="71" spans="1:16" s="141" customFormat="1" ht="14.25">
      <c r="A71" s="132" t="s">
        <v>316</v>
      </c>
      <c r="B71" s="129" t="s">
        <v>161</v>
      </c>
      <c r="C71" s="135" t="s">
        <v>766</v>
      </c>
      <c r="D71" s="139" t="s">
        <v>237</v>
      </c>
      <c r="E71" s="202">
        <f>ROUND(53.3/1000,3)</f>
        <v>0.053</v>
      </c>
      <c r="F71" s="177"/>
      <c r="G71" s="64"/>
      <c r="H71" s="64"/>
      <c r="I71" s="177"/>
      <c r="J71" s="64"/>
      <c r="K71" s="147"/>
      <c r="L71" s="148"/>
      <c r="M71" s="148"/>
      <c r="N71" s="148"/>
      <c r="O71" s="148"/>
      <c r="P71" s="148"/>
    </row>
    <row r="72" spans="1:16" s="141" customFormat="1" ht="14.25">
      <c r="A72" s="132" t="s">
        <v>317</v>
      </c>
      <c r="B72" s="129" t="s">
        <v>161</v>
      </c>
      <c r="C72" s="135" t="s">
        <v>778</v>
      </c>
      <c r="D72" s="139" t="s">
        <v>237</v>
      </c>
      <c r="E72" s="202">
        <f>ROUND(46.4/1000,3)</f>
        <v>0.046</v>
      </c>
      <c r="F72" s="177"/>
      <c r="G72" s="64"/>
      <c r="H72" s="64"/>
      <c r="I72" s="177"/>
      <c r="J72" s="64"/>
      <c r="K72" s="147"/>
      <c r="L72" s="148"/>
      <c r="M72" s="148"/>
      <c r="N72" s="148"/>
      <c r="O72" s="148"/>
      <c r="P72" s="148"/>
    </row>
    <row r="73" spans="1:16" s="141" customFormat="1" ht="14.25">
      <c r="A73" s="132" t="s">
        <v>318</v>
      </c>
      <c r="B73" s="129" t="s">
        <v>161</v>
      </c>
      <c r="C73" s="135" t="s">
        <v>255</v>
      </c>
      <c r="D73" s="139" t="s">
        <v>237</v>
      </c>
      <c r="E73" s="202">
        <f>ROUND((56.6+56.6)/1000,3)</f>
        <v>0.113</v>
      </c>
      <c r="F73" s="177"/>
      <c r="G73" s="64"/>
      <c r="H73" s="64"/>
      <c r="I73" s="177"/>
      <c r="J73" s="64"/>
      <c r="K73" s="147"/>
      <c r="L73" s="148"/>
      <c r="M73" s="148"/>
      <c r="N73" s="148"/>
      <c r="O73" s="148"/>
      <c r="P73" s="148"/>
    </row>
    <row r="74" spans="1:16" s="141" customFormat="1" ht="14.25">
      <c r="A74" s="132" t="s">
        <v>319</v>
      </c>
      <c r="B74" s="129" t="s">
        <v>161</v>
      </c>
      <c r="C74" s="135" t="s">
        <v>779</v>
      </c>
      <c r="D74" s="139" t="s">
        <v>237</v>
      </c>
      <c r="E74" s="202">
        <f>ROUND((16.8)/1000,3)</f>
        <v>0.017</v>
      </c>
      <c r="F74" s="177"/>
      <c r="G74" s="64"/>
      <c r="H74" s="64"/>
      <c r="I74" s="177"/>
      <c r="J74" s="64"/>
      <c r="K74" s="147"/>
      <c r="L74" s="148"/>
      <c r="M74" s="148"/>
      <c r="N74" s="148"/>
      <c r="O74" s="148"/>
      <c r="P74" s="148"/>
    </row>
    <row r="75" spans="1:16" s="141" customFormat="1" ht="25.5">
      <c r="A75" s="132" t="s">
        <v>320</v>
      </c>
      <c r="B75" s="129" t="s">
        <v>161</v>
      </c>
      <c r="C75" s="135" t="s">
        <v>780</v>
      </c>
      <c r="D75" s="139" t="s">
        <v>32</v>
      </c>
      <c r="E75" s="202">
        <v>1</v>
      </c>
      <c r="F75" s="177"/>
      <c r="G75" s="64"/>
      <c r="H75" s="64"/>
      <c r="I75" s="177"/>
      <c r="J75" s="64"/>
      <c r="K75" s="147"/>
      <c r="L75" s="148"/>
      <c r="M75" s="148"/>
      <c r="N75" s="148"/>
      <c r="O75" s="148"/>
      <c r="P75" s="148"/>
    </row>
    <row r="76" spans="1:16" s="141" customFormat="1" ht="14.25">
      <c r="A76" s="132"/>
      <c r="B76" s="132"/>
      <c r="C76" s="354" t="s">
        <v>246</v>
      </c>
      <c r="D76" s="354"/>
      <c r="E76" s="354"/>
      <c r="F76" s="52"/>
      <c r="G76" s="143"/>
      <c r="H76" s="144"/>
      <c r="I76" s="90"/>
      <c r="J76" s="143"/>
      <c r="K76" s="143"/>
      <c r="L76" s="143"/>
      <c r="M76" s="143"/>
      <c r="N76" s="143"/>
      <c r="O76" s="143"/>
      <c r="P76" s="143"/>
    </row>
    <row r="77" spans="1:16" s="141" customFormat="1" ht="14.25">
      <c r="A77" s="132" t="s">
        <v>321</v>
      </c>
      <c r="B77" s="129" t="s">
        <v>161</v>
      </c>
      <c r="C77" s="135" t="s">
        <v>247</v>
      </c>
      <c r="D77" s="139" t="s">
        <v>237</v>
      </c>
      <c r="E77" s="202">
        <f>ROUND((15+23.08+528.88+193.87)/1000,3)</f>
        <v>0.761</v>
      </c>
      <c r="F77" s="177"/>
      <c r="G77" s="64"/>
      <c r="H77" s="64"/>
      <c r="I77" s="177"/>
      <c r="J77" s="64"/>
      <c r="K77" s="147"/>
      <c r="L77" s="148"/>
      <c r="M77" s="148"/>
      <c r="N77" s="148"/>
      <c r="O77" s="148"/>
      <c r="P77" s="148"/>
    </row>
    <row r="78" spans="1:16" s="141" customFormat="1" ht="14.25">
      <c r="A78" s="132" t="s">
        <v>322</v>
      </c>
      <c r="B78" s="129" t="s">
        <v>161</v>
      </c>
      <c r="C78" s="135" t="s">
        <v>248</v>
      </c>
      <c r="D78" s="139" t="s">
        <v>237</v>
      </c>
      <c r="E78" s="202">
        <f>ROUND((7.85+1.8)/1000,3)</f>
        <v>0.01</v>
      </c>
      <c r="F78" s="177"/>
      <c r="G78" s="64"/>
      <c r="H78" s="64"/>
      <c r="I78" s="177"/>
      <c r="J78" s="64"/>
      <c r="K78" s="147"/>
      <c r="L78" s="148"/>
      <c r="M78" s="148"/>
      <c r="N78" s="148"/>
      <c r="O78" s="148"/>
      <c r="P78" s="148"/>
    </row>
    <row r="79" spans="1:16" s="141" customFormat="1" ht="14.25">
      <c r="A79" s="132" t="s">
        <v>323</v>
      </c>
      <c r="B79" s="129" t="s">
        <v>161</v>
      </c>
      <c r="C79" s="135" t="s">
        <v>249</v>
      </c>
      <c r="D79" s="139" t="s">
        <v>237</v>
      </c>
      <c r="E79" s="202">
        <f>ROUND((9.8+1.92)/1000,3)</f>
        <v>0.012</v>
      </c>
      <c r="F79" s="177"/>
      <c r="G79" s="64"/>
      <c r="H79" s="64"/>
      <c r="I79" s="177"/>
      <c r="J79" s="64"/>
      <c r="K79" s="147"/>
      <c r="L79" s="148"/>
      <c r="M79" s="148"/>
      <c r="N79" s="148"/>
      <c r="O79" s="148"/>
      <c r="P79" s="148"/>
    </row>
    <row r="80" spans="1:16" s="141" customFormat="1" ht="14.25">
      <c r="A80" s="132" t="s">
        <v>324</v>
      </c>
      <c r="B80" s="129" t="s">
        <v>161</v>
      </c>
      <c r="C80" s="135" t="s">
        <v>250</v>
      </c>
      <c r="D80" s="139" t="s">
        <v>237</v>
      </c>
      <c r="E80" s="202">
        <f>ROUND((58.35+2.85)/1000,3)</f>
        <v>0.061</v>
      </c>
      <c r="F80" s="177"/>
      <c r="G80" s="64"/>
      <c r="H80" s="64"/>
      <c r="I80" s="177"/>
      <c r="J80" s="64"/>
      <c r="K80" s="147"/>
      <c r="L80" s="148"/>
      <c r="M80" s="148"/>
      <c r="N80" s="148"/>
      <c r="O80" s="148"/>
      <c r="P80" s="148"/>
    </row>
    <row r="81" spans="1:16" s="141" customFormat="1" ht="14.25">
      <c r="A81" s="132" t="s">
        <v>325</v>
      </c>
      <c r="B81" s="129" t="s">
        <v>161</v>
      </c>
      <c r="C81" s="135" t="s">
        <v>251</v>
      </c>
      <c r="D81" s="139" t="s">
        <v>237</v>
      </c>
      <c r="E81" s="202">
        <f>ROUND((246.84+74.11+77.79)/1000,3)</f>
        <v>0.399</v>
      </c>
      <c r="F81" s="177"/>
      <c r="G81" s="64"/>
      <c r="H81" s="64"/>
      <c r="I81" s="177"/>
      <c r="J81" s="64"/>
      <c r="K81" s="147"/>
      <c r="L81" s="148"/>
      <c r="M81" s="148"/>
      <c r="N81" s="148"/>
      <c r="O81" s="148"/>
      <c r="P81" s="148"/>
    </row>
    <row r="82" spans="1:16" s="141" customFormat="1" ht="14.25">
      <c r="A82" s="132" t="s">
        <v>326</v>
      </c>
      <c r="B82" s="129" t="s">
        <v>161</v>
      </c>
      <c r="C82" s="135" t="s">
        <v>266</v>
      </c>
      <c r="D82" s="139" t="s">
        <v>237</v>
      </c>
      <c r="E82" s="202">
        <f>ROUND((4231.54)/1000,3)</f>
        <v>4.232</v>
      </c>
      <c r="F82" s="177"/>
      <c r="G82" s="64"/>
      <c r="H82" s="64"/>
      <c r="I82" s="177"/>
      <c r="J82" s="64"/>
      <c r="K82" s="147"/>
      <c r="L82" s="148"/>
      <c r="M82" s="148"/>
      <c r="N82" s="148"/>
      <c r="O82" s="148"/>
      <c r="P82" s="148"/>
    </row>
    <row r="83" spans="1:16" s="141" customFormat="1" ht="14.25">
      <c r="A83" s="132"/>
      <c r="B83" s="132"/>
      <c r="C83" s="354" t="s">
        <v>252</v>
      </c>
      <c r="D83" s="354"/>
      <c r="E83" s="354"/>
      <c r="F83" s="52"/>
      <c r="G83" s="143"/>
      <c r="H83" s="144"/>
      <c r="I83" s="90"/>
      <c r="J83" s="143"/>
      <c r="K83" s="143"/>
      <c r="L83" s="143"/>
      <c r="M83" s="143"/>
      <c r="N83" s="143"/>
      <c r="O83" s="143"/>
      <c r="P83" s="143"/>
    </row>
    <row r="84" spans="1:16" s="141" customFormat="1" ht="14.25">
      <c r="A84" s="132" t="s">
        <v>327</v>
      </c>
      <c r="B84" s="129" t="s">
        <v>161</v>
      </c>
      <c r="C84" s="135" t="s">
        <v>253</v>
      </c>
      <c r="D84" s="139" t="s">
        <v>99</v>
      </c>
      <c r="E84" s="136">
        <v>386</v>
      </c>
      <c r="F84" s="177"/>
      <c r="G84" s="64"/>
      <c r="H84" s="64"/>
      <c r="I84" s="177"/>
      <c r="J84" s="64"/>
      <c r="K84" s="147"/>
      <c r="L84" s="148"/>
      <c r="M84" s="148"/>
      <c r="N84" s="148"/>
      <c r="O84" s="148"/>
      <c r="P84" s="148"/>
    </row>
    <row r="85" spans="1:16" s="141" customFormat="1" ht="14.25">
      <c r="A85" s="132" t="s">
        <v>328</v>
      </c>
      <c r="B85" s="129" t="s">
        <v>161</v>
      </c>
      <c r="C85" s="135" t="s">
        <v>254</v>
      </c>
      <c r="D85" s="139" t="s">
        <v>33</v>
      </c>
      <c r="E85" s="136">
        <v>265</v>
      </c>
      <c r="F85" s="177"/>
      <c r="G85" s="64"/>
      <c r="H85" s="64"/>
      <c r="I85" s="177"/>
      <c r="J85" s="64"/>
      <c r="K85" s="147"/>
      <c r="L85" s="148"/>
      <c r="M85" s="148"/>
      <c r="N85" s="148"/>
      <c r="O85" s="148"/>
      <c r="P85" s="148"/>
    </row>
    <row r="86" spans="1:16" s="141" customFormat="1" ht="14.25">
      <c r="A86" s="132" t="s">
        <v>329</v>
      </c>
      <c r="B86" s="129" t="s">
        <v>161</v>
      </c>
      <c r="C86" s="135" t="s">
        <v>255</v>
      </c>
      <c r="D86" s="139" t="s">
        <v>237</v>
      </c>
      <c r="E86" s="202">
        <f>7.485+2.315</f>
        <v>9.8</v>
      </c>
      <c r="F86" s="177"/>
      <c r="G86" s="64"/>
      <c r="H86" s="64"/>
      <c r="I86" s="177"/>
      <c r="J86" s="64"/>
      <c r="K86" s="147"/>
      <c r="L86" s="148"/>
      <c r="M86" s="148"/>
      <c r="N86" s="148"/>
      <c r="O86" s="148"/>
      <c r="P86" s="148"/>
    </row>
    <row r="87" spans="1:16" s="141" customFormat="1" ht="14.25">
      <c r="A87" s="132" t="s">
        <v>330</v>
      </c>
      <c r="B87" s="129" t="s">
        <v>161</v>
      </c>
      <c r="C87" s="135" t="s">
        <v>256</v>
      </c>
      <c r="D87" s="139" t="s">
        <v>237</v>
      </c>
      <c r="E87" s="202">
        <f>1.35+1.1</f>
        <v>2.45</v>
      </c>
      <c r="F87" s="177"/>
      <c r="G87" s="64"/>
      <c r="H87" s="64"/>
      <c r="I87" s="177"/>
      <c r="J87" s="64"/>
      <c r="K87" s="147"/>
      <c r="L87" s="148"/>
      <c r="M87" s="148"/>
      <c r="N87" s="148"/>
      <c r="O87" s="148"/>
      <c r="P87" s="148"/>
    </row>
    <row r="88" spans="1:16" s="141" customFormat="1" ht="14.25">
      <c r="A88" s="132" t="s">
        <v>331</v>
      </c>
      <c r="B88" s="129" t="s">
        <v>161</v>
      </c>
      <c r="C88" s="135" t="s">
        <v>781</v>
      </c>
      <c r="D88" s="139" t="s">
        <v>237</v>
      </c>
      <c r="E88" s="202">
        <v>0.05</v>
      </c>
      <c r="F88" s="177"/>
      <c r="G88" s="64"/>
      <c r="H88" s="64"/>
      <c r="I88" s="177"/>
      <c r="J88" s="64"/>
      <c r="K88" s="147"/>
      <c r="L88" s="148"/>
      <c r="M88" s="148"/>
      <c r="N88" s="148"/>
      <c r="O88" s="148"/>
      <c r="P88" s="148"/>
    </row>
    <row r="89" spans="1:16" s="141" customFormat="1" ht="14.25">
      <c r="A89" s="132" t="s">
        <v>332</v>
      </c>
      <c r="B89" s="129" t="s">
        <v>161</v>
      </c>
      <c r="C89" s="135" t="s">
        <v>257</v>
      </c>
      <c r="D89" s="139" t="s">
        <v>237</v>
      </c>
      <c r="E89" s="202">
        <v>0.015</v>
      </c>
      <c r="F89" s="177"/>
      <c r="G89" s="64"/>
      <c r="H89" s="64"/>
      <c r="I89" s="177"/>
      <c r="J89" s="64"/>
      <c r="K89" s="147"/>
      <c r="L89" s="148"/>
      <c r="M89" s="148"/>
      <c r="N89" s="148"/>
      <c r="O89" s="148"/>
      <c r="P89" s="148"/>
    </row>
    <row r="90" spans="1:16" s="141" customFormat="1" ht="14.25">
      <c r="A90" s="132" t="s">
        <v>333</v>
      </c>
      <c r="B90" s="129" t="s">
        <v>161</v>
      </c>
      <c r="C90" s="135" t="s">
        <v>782</v>
      </c>
      <c r="D90" s="139" t="s">
        <v>237</v>
      </c>
      <c r="E90" s="202">
        <v>0.025</v>
      </c>
      <c r="F90" s="177"/>
      <c r="G90" s="64"/>
      <c r="H90" s="64"/>
      <c r="I90" s="177"/>
      <c r="J90" s="64"/>
      <c r="K90" s="147"/>
      <c r="L90" s="148"/>
      <c r="M90" s="148"/>
      <c r="N90" s="148"/>
      <c r="O90" s="148"/>
      <c r="P90" s="148"/>
    </row>
    <row r="91" spans="1:16" s="141" customFormat="1" ht="14.25">
      <c r="A91" s="132" t="s">
        <v>334</v>
      </c>
      <c r="B91" s="129" t="s">
        <v>161</v>
      </c>
      <c r="C91" s="135" t="s">
        <v>783</v>
      </c>
      <c r="D91" s="139" t="s">
        <v>237</v>
      </c>
      <c r="E91" s="202">
        <v>0.01</v>
      </c>
      <c r="F91" s="177"/>
      <c r="G91" s="64"/>
      <c r="H91" s="64"/>
      <c r="I91" s="177"/>
      <c r="J91" s="64"/>
      <c r="K91" s="147"/>
      <c r="L91" s="148"/>
      <c r="M91" s="148"/>
      <c r="N91" s="148"/>
      <c r="O91" s="148"/>
      <c r="P91" s="148"/>
    </row>
    <row r="92" spans="1:16" s="141" customFormat="1" ht="25.5">
      <c r="A92" s="132" t="s">
        <v>335</v>
      </c>
      <c r="B92" s="129" t="s">
        <v>161</v>
      </c>
      <c r="C92" s="135" t="s">
        <v>242</v>
      </c>
      <c r="D92" s="139" t="s">
        <v>237</v>
      </c>
      <c r="E92" s="202">
        <v>0.7</v>
      </c>
      <c r="F92" s="177"/>
      <c r="G92" s="64"/>
      <c r="H92" s="64"/>
      <c r="I92" s="177"/>
      <c r="J92" s="64"/>
      <c r="K92" s="147"/>
      <c r="L92" s="148"/>
      <c r="M92" s="148"/>
      <c r="N92" s="148"/>
      <c r="O92" s="148"/>
      <c r="P92" s="148"/>
    </row>
    <row r="93" spans="1:16" s="141" customFormat="1" ht="14.25">
      <c r="A93" s="132"/>
      <c r="B93" s="132"/>
      <c r="C93" s="354" t="s">
        <v>258</v>
      </c>
      <c r="D93" s="354"/>
      <c r="E93" s="354"/>
      <c r="F93" s="52"/>
      <c r="G93" s="143"/>
      <c r="H93" s="144"/>
      <c r="I93" s="90"/>
      <c r="J93" s="143"/>
      <c r="K93" s="143"/>
      <c r="L93" s="143"/>
      <c r="M93" s="143"/>
      <c r="N93" s="143"/>
      <c r="O93" s="143"/>
      <c r="P93" s="143"/>
    </row>
    <row r="94" spans="1:16" s="141" customFormat="1" ht="14.25">
      <c r="A94" s="132" t="s">
        <v>336</v>
      </c>
      <c r="B94" s="129" t="s">
        <v>161</v>
      </c>
      <c r="C94" s="135" t="s">
        <v>784</v>
      </c>
      <c r="D94" s="139" t="s">
        <v>237</v>
      </c>
      <c r="E94" s="202">
        <f>ROUND((319.22+76.41+37.5+35.09+227.53+209.42)/1000,3)</f>
        <v>0.905</v>
      </c>
      <c r="F94" s="177"/>
      <c r="G94" s="64"/>
      <c r="H94" s="64"/>
      <c r="I94" s="177"/>
      <c r="J94" s="64"/>
      <c r="K94" s="147"/>
      <c r="L94" s="148"/>
      <c r="M94" s="148"/>
      <c r="N94" s="148"/>
      <c r="O94" s="148"/>
      <c r="P94" s="148"/>
    </row>
    <row r="95" spans="1:16" s="141" customFormat="1" ht="14.25">
      <c r="A95" s="132" t="s">
        <v>337</v>
      </c>
      <c r="B95" s="129" t="s">
        <v>161</v>
      </c>
      <c r="C95" s="135" t="s">
        <v>785</v>
      </c>
      <c r="D95" s="139" t="s">
        <v>237</v>
      </c>
      <c r="E95" s="202">
        <f>ROUND((450.56+196.24)/1000,3)</f>
        <v>0.647</v>
      </c>
      <c r="F95" s="177"/>
      <c r="G95" s="64"/>
      <c r="H95" s="64"/>
      <c r="I95" s="177"/>
      <c r="J95" s="64"/>
      <c r="K95" s="147"/>
      <c r="L95" s="148"/>
      <c r="M95" s="148"/>
      <c r="N95" s="148"/>
      <c r="O95" s="148"/>
      <c r="P95" s="148"/>
    </row>
    <row r="96" spans="1:16" s="141" customFormat="1" ht="14.25">
      <c r="A96" s="132" t="s">
        <v>338</v>
      </c>
      <c r="B96" s="129" t="s">
        <v>161</v>
      </c>
      <c r="C96" s="135" t="s">
        <v>259</v>
      </c>
      <c r="D96" s="139" t="s">
        <v>237</v>
      </c>
      <c r="E96" s="202">
        <f>0.047</f>
        <v>0.047</v>
      </c>
      <c r="F96" s="177"/>
      <c r="G96" s="64"/>
      <c r="H96" s="64"/>
      <c r="I96" s="177"/>
      <c r="J96" s="64"/>
      <c r="K96" s="147"/>
      <c r="L96" s="148"/>
      <c r="M96" s="148"/>
      <c r="N96" s="148"/>
      <c r="O96" s="148"/>
      <c r="P96" s="148"/>
    </row>
    <row r="97" spans="1:16" s="141" customFormat="1" ht="14.25">
      <c r="A97" s="132" t="s">
        <v>339</v>
      </c>
      <c r="B97" s="129" t="s">
        <v>161</v>
      </c>
      <c r="C97" s="135" t="s">
        <v>260</v>
      </c>
      <c r="D97" s="139" t="s">
        <v>237</v>
      </c>
      <c r="E97" s="202">
        <v>0.091</v>
      </c>
      <c r="F97" s="177"/>
      <c r="G97" s="64"/>
      <c r="H97" s="64"/>
      <c r="I97" s="177"/>
      <c r="J97" s="64"/>
      <c r="K97" s="147"/>
      <c r="L97" s="148"/>
      <c r="M97" s="148"/>
      <c r="N97" s="148"/>
      <c r="O97" s="148"/>
      <c r="P97" s="148"/>
    </row>
    <row r="98" spans="1:16" s="141" customFormat="1" ht="14.25">
      <c r="A98" s="132" t="s">
        <v>340</v>
      </c>
      <c r="B98" s="129" t="s">
        <v>161</v>
      </c>
      <c r="C98" s="135" t="s">
        <v>261</v>
      </c>
      <c r="D98" s="139" t="s">
        <v>237</v>
      </c>
      <c r="E98" s="202">
        <v>0.004</v>
      </c>
      <c r="F98" s="177"/>
      <c r="G98" s="64"/>
      <c r="H98" s="64"/>
      <c r="I98" s="177"/>
      <c r="J98" s="64"/>
      <c r="K98" s="147"/>
      <c r="L98" s="148"/>
      <c r="M98" s="148"/>
      <c r="N98" s="148"/>
      <c r="O98" s="148"/>
      <c r="P98" s="148"/>
    </row>
    <row r="99" spans="1:16" s="141" customFormat="1" ht="14.25">
      <c r="A99" s="132" t="s">
        <v>341</v>
      </c>
      <c r="B99" s="129" t="s">
        <v>161</v>
      </c>
      <c r="C99" s="135" t="s">
        <v>262</v>
      </c>
      <c r="D99" s="139" t="s">
        <v>237</v>
      </c>
      <c r="E99" s="202">
        <v>0.004</v>
      </c>
      <c r="F99" s="177"/>
      <c r="G99" s="64"/>
      <c r="H99" s="64"/>
      <c r="I99" s="177"/>
      <c r="J99" s="64"/>
      <c r="K99" s="147"/>
      <c r="L99" s="148"/>
      <c r="M99" s="148"/>
      <c r="N99" s="148"/>
      <c r="O99" s="148"/>
      <c r="P99" s="148"/>
    </row>
    <row r="100" spans="1:16" s="141" customFormat="1" ht="14.25">
      <c r="A100" s="132" t="s">
        <v>342</v>
      </c>
      <c r="B100" s="129" t="s">
        <v>161</v>
      </c>
      <c r="C100" s="135" t="s">
        <v>263</v>
      </c>
      <c r="D100" s="139" t="s">
        <v>33</v>
      </c>
      <c r="E100" s="202">
        <v>1</v>
      </c>
      <c r="F100" s="177"/>
      <c r="G100" s="64"/>
      <c r="H100" s="64"/>
      <c r="I100" s="177"/>
      <c r="J100" s="64"/>
      <c r="K100" s="147"/>
      <c r="L100" s="148"/>
      <c r="M100" s="148"/>
      <c r="N100" s="148"/>
      <c r="O100" s="148"/>
      <c r="P100" s="148"/>
    </row>
    <row r="101" spans="1:16" s="141" customFormat="1" ht="14.25">
      <c r="A101" s="132"/>
      <c r="B101" s="132"/>
      <c r="C101" s="354" t="s">
        <v>264</v>
      </c>
      <c r="D101" s="354"/>
      <c r="E101" s="354"/>
      <c r="F101" s="52"/>
      <c r="G101" s="143"/>
      <c r="H101" s="144"/>
      <c r="I101" s="90"/>
      <c r="J101" s="143"/>
      <c r="K101" s="143"/>
      <c r="L101" s="143"/>
      <c r="M101" s="143"/>
      <c r="N101" s="143"/>
      <c r="O101" s="143"/>
      <c r="P101" s="143"/>
    </row>
    <row r="102" spans="1:16" s="141" customFormat="1" ht="38.25">
      <c r="A102" s="132" t="s">
        <v>343</v>
      </c>
      <c r="B102" s="129" t="s">
        <v>161</v>
      </c>
      <c r="C102" s="135" t="s">
        <v>786</v>
      </c>
      <c r="D102" s="139" t="s">
        <v>33</v>
      </c>
      <c r="E102" s="202">
        <v>3.2</v>
      </c>
      <c r="F102" s="177"/>
      <c r="G102" s="64"/>
      <c r="H102" s="64"/>
      <c r="I102" s="177"/>
      <c r="J102" s="64"/>
      <c r="K102" s="147"/>
      <c r="L102" s="148"/>
      <c r="M102" s="148"/>
      <c r="N102" s="148"/>
      <c r="O102" s="148"/>
      <c r="P102" s="148"/>
    </row>
    <row r="103" spans="1:16" s="141" customFormat="1" ht="14.25">
      <c r="A103" s="132" t="s">
        <v>344</v>
      </c>
      <c r="B103" s="129" t="s">
        <v>161</v>
      </c>
      <c r="C103" s="135" t="s">
        <v>263</v>
      </c>
      <c r="D103" s="139" t="s">
        <v>33</v>
      </c>
      <c r="E103" s="202">
        <v>10.3</v>
      </c>
      <c r="F103" s="177"/>
      <c r="G103" s="64"/>
      <c r="H103" s="64"/>
      <c r="I103" s="177"/>
      <c r="J103" s="64"/>
      <c r="K103" s="147"/>
      <c r="L103" s="148"/>
      <c r="M103" s="148"/>
      <c r="N103" s="148"/>
      <c r="O103" s="148"/>
      <c r="P103" s="148"/>
    </row>
    <row r="104" spans="1:16" s="141" customFormat="1" ht="25.5">
      <c r="A104" s="132" t="s">
        <v>345</v>
      </c>
      <c r="B104" s="129" t="s">
        <v>161</v>
      </c>
      <c r="C104" s="135" t="s">
        <v>787</v>
      </c>
      <c r="D104" s="139" t="s">
        <v>237</v>
      </c>
      <c r="E104" s="202">
        <v>0.106</v>
      </c>
      <c r="F104" s="177"/>
      <c r="G104" s="64"/>
      <c r="H104" s="64"/>
      <c r="I104" s="177"/>
      <c r="J104" s="64"/>
      <c r="K104" s="147"/>
      <c r="L104" s="148"/>
      <c r="M104" s="148"/>
      <c r="N104" s="148"/>
      <c r="O104" s="148"/>
      <c r="P104" s="148"/>
    </row>
    <row r="105" spans="1:16" s="141" customFormat="1" ht="15">
      <c r="A105" s="355" t="s">
        <v>265</v>
      </c>
      <c r="B105" s="355"/>
      <c r="C105" s="355"/>
      <c r="D105" s="355"/>
      <c r="E105" s="355"/>
      <c r="F105" s="52"/>
      <c r="G105" s="143"/>
      <c r="H105" s="144"/>
      <c r="I105" s="90"/>
      <c r="J105" s="143"/>
      <c r="K105" s="143"/>
      <c r="L105" s="143"/>
      <c r="M105" s="143"/>
      <c r="N105" s="143"/>
      <c r="O105" s="143"/>
      <c r="P105" s="143"/>
    </row>
    <row r="106" spans="1:16" s="141" customFormat="1" ht="14.25">
      <c r="A106" s="132" t="s">
        <v>819</v>
      </c>
      <c r="B106" s="129" t="s">
        <v>161</v>
      </c>
      <c r="C106" s="135" t="s">
        <v>267</v>
      </c>
      <c r="D106" s="139" t="s">
        <v>15</v>
      </c>
      <c r="E106" s="202">
        <v>18</v>
      </c>
      <c r="F106" s="177"/>
      <c r="G106" s="64"/>
      <c r="H106" s="64"/>
      <c r="I106" s="177"/>
      <c r="J106" s="64"/>
      <c r="K106" s="147"/>
      <c r="L106" s="148"/>
      <c r="M106" s="148"/>
      <c r="N106" s="148"/>
      <c r="O106" s="148"/>
      <c r="P106" s="148"/>
    </row>
    <row r="107" spans="1:16" s="141" customFormat="1" ht="25.5">
      <c r="A107" s="132" t="s">
        <v>678</v>
      </c>
      <c r="B107" s="129" t="s">
        <v>161</v>
      </c>
      <c r="C107" s="135" t="s">
        <v>268</v>
      </c>
      <c r="D107" s="139" t="s">
        <v>237</v>
      </c>
      <c r="E107" s="202">
        <v>20.464</v>
      </c>
      <c r="F107" s="177"/>
      <c r="G107" s="64"/>
      <c r="H107" s="64"/>
      <c r="I107" s="177"/>
      <c r="J107" s="64"/>
      <c r="K107" s="147"/>
      <c r="L107" s="148"/>
      <c r="M107" s="148"/>
      <c r="N107" s="148"/>
      <c r="O107" s="148"/>
      <c r="P107" s="148"/>
    </row>
    <row r="108" spans="1:16" s="141" customFormat="1" ht="38.25">
      <c r="A108" s="132" t="s">
        <v>679</v>
      </c>
      <c r="B108" s="129" t="s">
        <v>161</v>
      </c>
      <c r="C108" s="135" t="s">
        <v>287</v>
      </c>
      <c r="D108" s="139" t="s">
        <v>28</v>
      </c>
      <c r="E108" s="202">
        <v>193.8</v>
      </c>
      <c r="F108" s="177"/>
      <c r="G108" s="64"/>
      <c r="H108" s="64"/>
      <c r="I108" s="177"/>
      <c r="J108" s="64"/>
      <c r="K108" s="147"/>
      <c r="L108" s="148"/>
      <c r="M108" s="148"/>
      <c r="N108" s="148"/>
      <c r="O108" s="148"/>
      <c r="P108" s="148"/>
    </row>
    <row r="109" spans="1:16" s="141" customFormat="1" ht="38.25">
      <c r="A109" s="132" t="s">
        <v>680</v>
      </c>
      <c r="B109" s="129" t="s">
        <v>161</v>
      </c>
      <c r="C109" s="135" t="s">
        <v>288</v>
      </c>
      <c r="D109" s="139" t="s">
        <v>28</v>
      </c>
      <c r="E109" s="202">
        <v>466.4</v>
      </c>
      <c r="F109" s="177"/>
      <c r="G109" s="64"/>
      <c r="H109" s="64"/>
      <c r="I109" s="177"/>
      <c r="J109" s="64"/>
      <c r="K109" s="147"/>
      <c r="L109" s="148"/>
      <c r="M109" s="148"/>
      <c r="N109" s="148"/>
      <c r="O109" s="148"/>
      <c r="P109" s="148"/>
    </row>
    <row r="110" spans="1:16" s="141" customFormat="1" ht="15">
      <c r="A110" s="355" t="s">
        <v>269</v>
      </c>
      <c r="B110" s="355"/>
      <c r="C110" s="355"/>
      <c r="D110" s="355"/>
      <c r="E110" s="355"/>
      <c r="F110" s="52"/>
      <c r="G110" s="143"/>
      <c r="H110" s="144"/>
      <c r="I110" s="90"/>
      <c r="J110" s="143"/>
      <c r="K110" s="143"/>
      <c r="L110" s="143"/>
      <c r="M110" s="143"/>
      <c r="N110" s="143"/>
      <c r="O110" s="143"/>
      <c r="P110" s="143"/>
    </row>
    <row r="111" spans="1:16" s="141" customFormat="1" ht="14.25">
      <c r="A111" s="132"/>
      <c r="B111" s="132"/>
      <c r="C111" s="354" t="s">
        <v>270</v>
      </c>
      <c r="D111" s="354"/>
      <c r="E111" s="354"/>
      <c r="F111" s="52"/>
      <c r="G111" s="143"/>
      <c r="H111" s="144"/>
      <c r="I111" s="90"/>
      <c r="J111" s="143"/>
      <c r="K111" s="143"/>
      <c r="L111" s="143"/>
      <c r="M111" s="143"/>
      <c r="N111" s="143"/>
      <c r="O111" s="143"/>
      <c r="P111" s="143"/>
    </row>
    <row r="112" spans="1:16" s="141" customFormat="1" ht="14.25">
      <c r="A112" s="132" t="s">
        <v>681</v>
      </c>
      <c r="B112" s="129" t="s">
        <v>161</v>
      </c>
      <c r="C112" s="135" t="s">
        <v>236</v>
      </c>
      <c r="D112" s="139" t="s">
        <v>99</v>
      </c>
      <c r="E112" s="136">
        <v>35</v>
      </c>
      <c r="F112" s="177"/>
      <c r="G112" s="64"/>
      <c r="H112" s="64"/>
      <c r="I112" s="177"/>
      <c r="J112" s="64"/>
      <c r="K112" s="147"/>
      <c r="L112" s="148"/>
      <c r="M112" s="148"/>
      <c r="N112" s="148"/>
      <c r="O112" s="148"/>
      <c r="P112" s="148"/>
    </row>
    <row r="113" spans="1:16" s="141" customFormat="1" ht="14.25">
      <c r="A113" s="132" t="s">
        <v>682</v>
      </c>
      <c r="B113" s="129" t="s">
        <v>161</v>
      </c>
      <c r="C113" s="135" t="s">
        <v>271</v>
      </c>
      <c r="D113" s="139" t="s">
        <v>33</v>
      </c>
      <c r="E113" s="136">
        <v>5.5</v>
      </c>
      <c r="F113" s="177"/>
      <c r="G113" s="64"/>
      <c r="H113" s="64"/>
      <c r="I113" s="177"/>
      <c r="J113" s="64"/>
      <c r="K113" s="147"/>
      <c r="L113" s="148"/>
      <c r="M113" s="148"/>
      <c r="N113" s="148"/>
      <c r="O113" s="148"/>
      <c r="P113" s="148"/>
    </row>
    <row r="114" spans="1:16" s="141" customFormat="1" ht="14.25">
      <c r="A114" s="132" t="s">
        <v>683</v>
      </c>
      <c r="B114" s="129" t="s">
        <v>161</v>
      </c>
      <c r="C114" s="135" t="s">
        <v>272</v>
      </c>
      <c r="D114" s="139" t="s">
        <v>237</v>
      </c>
      <c r="E114" s="202">
        <f>ROUND((2.22*18.6+10)/1000,3)</f>
        <v>0.051</v>
      </c>
      <c r="F114" s="177"/>
      <c r="G114" s="64"/>
      <c r="H114" s="64"/>
      <c r="I114" s="177"/>
      <c r="J114" s="64"/>
      <c r="K114" s="147"/>
      <c r="L114" s="148"/>
      <c r="M114" s="148"/>
      <c r="N114" s="148"/>
      <c r="O114" s="148"/>
      <c r="P114" s="148"/>
    </row>
    <row r="115" spans="1:16" s="141" customFormat="1" ht="25.5">
      <c r="A115" s="132" t="s">
        <v>684</v>
      </c>
      <c r="B115" s="129" t="s">
        <v>161</v>
      </c>
      <c r="C115" s="135" t="s">
        <v>788</v>
      </c>
      <c r="D115" s="139" t="s">
        <v>237</v>
      </c>
      <c r="E115" s="202">
        <f>ROUND(200*0.62/1000,3)</f>
        <v>0.124</v>
      </c>
      <c r="F115" s="177"/>
      <c r="G115" s="64"/>
      <c r="H115" s="64"/>
      <c r="I115" s="177"/>
      <c r="J115" s="64"/>
      <c r="K115" s="147"/>
      <c r="L115" s="148"/>
      <c r="M115" s="148"/>
      <c r="N115" s="148"/>
      <c r="O115" s="148"/>
      <c r="P115" s="148"/>
    </row>
    <row r="116" spans="1:16" s="141" customFormat="1" ht="14.25">
      <c r="A116" s="132" t="s">
        <v>685</v>
      </c>
      <c r="B116" s="129" t="s">
        <v>161</v>
      </c>
      <c r="C116" s="135" t="s">
        <v>273</v>
      </c>
      <c r="D116" s="139" t="s">
        <v>99</v>
      </c>
      <c r="E116" s="136">
        <v>5</v>
      </c>
      <c r="F116" s="177"/>
      <c r="G116" s="64"/>
      <c r="H116" s="64"/>
      <c r="I116" s="177"/>
      <c r="J116" s="64"/>
      <c r="K116" s="147"/>
      <c r="L116" s="148"/>
      <c r="M116" s="148"/>
      <c r="N116" s="148"/>
      <c r="O116" s="148"/>
      <c r="P116" s="148"/>
    </row>
    <row r="117" spans="1:16" s="141" customFormat="1" ht="14.25">
      <c r="A117" s="132"/>
      <c r="B117" s="132"/>
      <c r="C117" s="354" t="s">
        <v>274</v>
      </c>
      <c r="D117" s="354"/>
      <c r="E117" s="354"/>
      <c r="F117" s="52"/>
      <c r="G117" s="143"/>
      <c r="H117" s="144"/>
      <c r="I117" s="90"/>
      <c r="J117" s="143"/>
      <c r="K117" s="143"/>
      <c r="L117" s="143"/>
      <c r="M117" s="143"/>
      <c r="N117" s="143"/>
      <c r="O117" s="143"/>
      <c r="P117" s="143"/>
    </row>
    <row r="118" spans="1:16" s="141" customFormat="1" ht="25.5">
      <c r="A118" s="132" t="s">
        <v>686</v>
      </c>
      <c r="B118" s="129" t="s">
        <v>161</v>
      </c>
      <c r="C118" s="135" t="s">
        <v>275</v>
      </c>
      <c r="D118" s="139" t="s">
        <v>99</v>
      </c>
      <c r="E118" s="136">
        <v>72</v>
      </c>
      <c r="F118" s="177"/>
      <c r="G118" s="64"/>
      <c r="H118" s="64"/>
      <c r="I118" s="177"/>
      <c r="J118" s="64"/>
      <c r="K118" s="147"/>
      <c r="L118" s="148"/>
      <c r="M118" s="148"/>
      <c r="N118" s="148"/>
      <c r="O118" s="148"/>
      <c r="P118" s="148"/>
    </row>
    <row r="119" spans="1:16" s="141" customFormat="1" ht="14.25">
      <c r="A119" s="132" t="s">
        <v>687</v>
      </c>
      <c r="B119" s="129" t="s">
        <v>161</v>
      </c>
      <c r="C119" s="135" t="s">
        <v>277</v>
      </c>
      <c r="D119" s="139" t="s">
        <v>99</v>
      </c>
      <c r="E119" s="136">
        <v>72</v>
      </c>
      <c r="F119" s="177"/>
      <c r="G119" s="64"/>
      <c r="H119" s="64"/>
      <c r="I119" s="177"/>
      <c r="J119" s="64"/>
      <c r="K119" s="147"/>
      <c r="L119" s="148"/>
      <c r="M119" s="148"/>
      <c r="N119" s="148"/>
      <c r="O119" s="148"/>
      <c r="P119" s="148"/>
    </row>
    <row r="120" spans="1:16" s="141" customFormat="1" ht="25.5">
      <c r="A120" s="132" t="s">
        <v>688</v>
      </c>
      <c r="B120" s="129" t="s">
        <v>161</v>
      </c>
      <c r="C120" s="135" t="s">
        <v>276</v>
      </c>
      <c r="D120" s="139" t="s">
        <v>99</v>
      </c>
      <c r="E120" s="136">
        <v>72</v>
      </c>
      <c r="F120" s="177"/>
      <c r="G120" s="64"/>
      <c r="H120" s="64"/>
      <c r="I120" s="177"/>
      <c r="J120" s="64"/>
      <c r="K120" s="147"/>
      <c r="L120" s="148"/>
      <c r="M120" s="148"/>
      <c r="N120" s="148"/>
      <c r="O120" s="148"/>
      <c r="P120" s="148"/>
    </row>
    <row r="121" spans="1:16" s="141" customFormat="1" ht="14.25">
      <c r="A121" s="132" t="s">
        <v>689</v>
      </c>
      <c r="B121" s="129" t="s">
        <v>161</v>
      </c>
      <c r="C121" s="135" t="s">
        <v>789</v>
      </c>
      <c r="D121" s="139" t="s">
        <v>99</v>
      </c>
      <c r="E121" s="136">
        <v>72</v>
      </c>
      <c r="F121" s="177"/>
      <c r="G121" s="64"/>
      <c r="H121" s="64"/>
      <c r="I121" s="177"/>
      <c r="J121" s="64"/>
      <c r="K121" s="147"/>
      <c r="L121" s="148"/>
      <c r="M121" s="148"/>
      <c r="N121" s="148"/>
      <c r="O121" s="148"/>
      <c r="P121" s="148"/>
    </row>
    <row r="122" spans="1:16" s="141" customFormat="1" ht="25.5">
      <c r="A122" s="132" t="s">
        <v>690</v>
      </c>
      <c r="B122" s="129" t="s">
        <v>161</v>
      </c>
      <c r="C122" s="135" t="s">
        <v>278</v>
      </c>
      <c r="D122" s="139" t="s">
        <v>99</v>
      </c>
      <c r="E122" s="136">
        <v>72</v>
      </c>
      <c r="F122" s="177"/>
      <c r="G122" s="64"/>
      <c r="H122" s="64"/>
      <c r="I122" s="177"/>
      <c r="J122" s="64"/>
      <c r="K122" s="147"/>
      <c r="L122" s="148"/>
      <c r="M122" s="148"/>
      <c r="N122" s="148"/>
      <c r="O122" s="148"/>
      <c r="P122" s="148"/>
    </row>
    <row r="123" spans="1:16" s="141" customFormat="1" ht="25.5">
      <c r="A123" s="132" t="s">
        <v>691</v>
      </c>
      <c r="B123" s="129" t="s">
        <v>161</v>
      </c>
      <c r="C123" s="135" t="s">
        <v>279</v>
      </c>
      <c r="D123" s="139" t="s">
        <v>99</v>
      </c>
      <c r="E123" s="136">
        <v>72</v>
      </c>
      <c r="F123" s="177"/>
      <c r="G123" s="64"/>
      <c r="H123" s="64"/>
      <c r="I123" s="177"/>
      <c r="J123" s="64"/>
      <c r="K123" s="147"/>
      <c r="L123" s="148"/>
      <c r="M123" s="148"/>
      <c r="N123" s="148"/>
      <c r="O123" s="148"/>
      <c r="P123" s="148"/>
    </row>
    <row r="124" spans="1:16" s="141" customFormat="1" ht="25.5">
      <c r="A124" s="132" t="s">
        <v>692</v>
      </c>
      <c r="B124" s="129" t="s">
        <v>161</v>
      </c>
      <c r="C124" s="135" t="s">
        <v>280</v>
      </c>
      <c r="D124" s="139" t="s">
        <v>99</v>
      </c>
      <c r="E124" s="136">
        <v>72</v>
      </c>
      <c r="F124" s="177"/>
      <c r="G124" s="64"/>
      <c r="H124" s="64"/>
      <c r="I124" s="177"/>
      <c r="J124" s="64"/>
      <c r="K124" s="147"/>
      <c r="L124" s="148"/>
      <c r="M124" s="148"/>
      <c r="N124" s="148"/>
      <c r="O124" s="148"/>
      <c r="P124" s="148"/>
    </row>
    <row r="125" spans="1:16" s="141" customFormat="1" ht="14.25">
      <c r="A125" s="132"/>
      <c r="B125" s="132"/>
      <c r="C125" s="354" t="s">
        <v>281</v>
      </c>
      <c r="D125" s="354"/>
      <c r="E125" s="354"/>
      <c r="F125" s="52"/>
      <c r="G125" s="143"/>
      <c r="H125" s="144"/>
      <c r="I125" s="90"/>
      <c r="J125" s="143"/>
      <c r="K125" s="143"/>
      <c r="L125" s="143"/>
      <c r="M125" s="143"/>
      <c r="N125" s="143"/>
      <c r="O125" s="143"/>
      <c r="P125" s="143"/>
    </row>
    <row r="126" spans="1:16" s="141" customFormat="1" ht="25.5">
      <c r="A126" s="132" t="s">
        <v>693</v>
      </c>
      <c r="B126" s="129" t="s">
        <v>161</v>
      </c>
      <c r="C126" s="203" t="s">
        <v>282</v>
      </c>
      <c r="D126" s="204" t="s">
        <v>99</v>
      </c>
      <c r="E126" s="205">
        <v>10.4</v>
      </c>
      <c r="F126" s="206"/>
      <c r="G126" s="201"/>
      <c r="H126" s="201"/>
      <c r="I126" s="206"/>
      <c r="J126" s="201"/>
      <c r="K126" s="207"/>
      <c r="L126" s="208"/>
      <c r="M126" s="208"/>
      <c r="N126" s="208"/>
      <c r="O126" s="208"/>
      <c r="P126" s="208"/>
    </row>
    <row r="127" spans="1:16" s="141" customFormat="1" ht="14.25">
      <c r="A127" s="132"/>
      <c r="B127" s="132"/>
      <c r="C127" s="354" t="s">
        <v>283</v>
      </c>
      <c r="D127" s="354"/>
      <c r="E127" s="354"/>
      <c r="F127" s="52"/>
      <c r="G127" s="143"/>
      <c r="H127" s="144"/>
      <c r="I127" s="90"/>
      <c r="J127" s="143"/>
      <c r="K127" s="143"/>
      <c r="L127" s="143"/>
      <c r="M127" s="143"/>
      <c r="N127" s="143"/>
      <c r="O127" s="143"/>
      <c r="P127" s="143"/>
    </row>
    <row r="128" spans="1:16" s="141" customFormat="1" ht="25.5">
      <c r="A128" s="132" t="s">
        <v>820</v>
      </c>
      <c r="B128" s="129" t="s">
        <v>161</v>
      </c>
      <c r="C128" s="135" t="s">
        <v>790</v>
      </c>
      <c r="D128" s="139" t="s">
        <v>99</v>
      </c>
      <c r="E128" s="136">
        <v>98</v>
      </c>
      <c r="F128" s="177"/>
      <c r="G128" s="64"/>
      <c r="H128" s="64"/>
      <c r="I128" s="177"/>
      <c r="J128" s="64"/>
      <c r="K128" s="147"/>
      <c r="L128" s="148"/>
      <c r="M128" s="148"/>
      <c r="N128" s="148"/>
      <c r="O128" s="148"/>
      <c r="P128" s="148"/>
    </row>
    <row r="129" spans="1:16" s="141" customFormat="1" ht="25.5">
      <c r="A129" s="132" t="s">
        <v>821</v>
      </c>
      <c r="B129" s="129" t="s">
        <v>161</v>
      </c>
      <c r="C129" s="135" t="s">
        <v>791</v>
      </c>
      <c r="D129" s="139" t="s">
        <v>99</v>
      </c>
      <c r="E129" s="136">
        <v>96</v>
      </c>
      <c r="F129" s="177"/>
      <c r="G129" s="64"/>
      <c r="H129" s="64"/>
      <c r="I129" s="177"/>
      <c r="J129" s="64"/>
      <c r="K129" s="147"/>
      <c r="L129" s="148"/>
      <c r="M129" s="148"/>
      <c r="N129" s="148"/>
      <c r="O129" s="148"/>
      <c r="P129" s="148"/>
    </row>
    <row r="130" spans="1:16" s="141" customFormat="1" ht="25.5">
      <c r="A130" s="132" t="s">
        <v>822</v>
      </c>
      <c r="B130" s="129" t="s">
        <v>161</v>
      </c>
      <c r="C130" s="135" t="s">
        <v>284</v>
      </c>
      <c r="D130" s="139" t="s">
        <v>99</v>
      </c>
      <c r="E130" s="136">
        <v>194</v>
      </c>
      <c r="F130" s="177"/>
      <c r="G130" s="64"/>
      <c r="H130" s="64"/>
      <c r="I130" s="177"/>
      <c r="J130" s="64"/>
      <c r="K130" s="147"/>
      <c r="L130" s="148"/>
      <c r="M130" s="148"/>
      <c r="N130" s="148"/>
      <c r="O130" s="148"/>
      <c r="P130" s="148"/>
    </row>
    <row r="131" spans="1:16" s="141" customFormat="1" ht="14.25">
      <c r="A131" s="132" t="s">
        <v>823</v>
      </c>
      <c r="B131" s="129" t="s">
        <v>161</v>
      </c>
      <c r="C131" s="135" t="s">
        <v>792</v>
      </c>
      <c r="D131" s="139" t="s">
        <v>33</v>
      </c>
      <c r="E131" s="136">
        <v>15.6</v>
      </c>
      <c r="F131" s="177"/>
      <c r="G131" s="64"/>
      <c r="H131" s="64"/>
      <c r="I131" s="177"/>
      <c r="J131" s="64"/>
      <c r="K131" s="147"/>
      <c r="L131" s="148"/>
      <c r="M131" s="148"/>
      <c r="N131" s="148"/>
      <c r="O131" s="148"/>
      <c r="P131" s="148"/>
    </row>
    <row r="132" spans="1:16" s="141" customFormat="1" ht="25.5">
      <c r="A132" s="132" t="s">
        <v>824</v>
      </c>
      <c r="B132" s="129" t="s">
        <v>161</v>
      </c>
      <c r="C132" s="135" t="s">
        <v>793</v>
      </c>
      <c r="D132" s="139" t="s">
        <v>33</v>
      </c>
      <c r="E132" s="136">
        <v>4.4</v>
      </c>
      <c r="F132" s="177"/>
      <c r="G132" s="64"/>
      <c r="H132" s="64"/>
      <c r="I132" s="177"/>
      <c r="J132" s="64"/>
      <c r="K132" s="147"/>
      <c r="L132" s="148"/>
      <c r="M132" s="148"/>
      <c r="N132" s="148"/>
      <c r="O132" s="148"/>
      <c r="P132" s="148"/>
    </row>
    <row r="133" spans="1:16" s="141" customFormat="1" ht="25.5">
      <c r="A133" s="132" t="s">
        <v>825</v>
      </c>
      <c r="B133" s="129" t="s">
        <v>161</v>
      </c>
      <c r="C133" s="135" t="s">
        <v>795</v>
      </c>
      <c r="D133" s="139" t="s">
        <v>237</v>
      </c>
      <c r="E133" s="136">
        <f>ROUND(0.61*4*28/1000,3)</f>
        <v>0.068</v>
      </c>
      <c r="F133" s="177"/>
      <c r="G133" s="64"/>
      <c r="H133" s="64"/>
      <c r="I133" s="177"/>
      <c r="J133" s="64"/>
      <c r="K133" s="147"/>
      <c r="L133" s="148"/>
      <c r="M133" s="148"/>
      <c r="N133" s="148"/>
      <c r="O133" s="148"/>
      <c r="P133" s="148"/>
    </row>
    <row r="134" spans="1:16" s="141" customFormat="1" ht="14.25">
      <c r="A134" s="132" t="s">
        <v>826</v>
      </c>
      <c r="B134" s="129" t="s">
        <v>161</v>
      </c>
      <c r="C134" s="135" t="s">
        <v>794</v>
      </c>
      <c r="D134" s="139" t="s">
        <v>237</v>
      </c>
      <c r="E134" s="136">
        <f>ROUND(29*0.42/1000,3)</f>
        <v>0.012</v>
      </c>
      <c r="F134" s="177"/>
      <c r="G134" s="64"/>
      <c r="H134" s="64"/>
      <c r="I134" s="177"/>
      <c r="J134" s="64"/>
      <c r="K134" s="147"/>
      <c r="L134" s="148"/>
      <c r="M134" s="148"/>
      <c r="N134" s="148"/>
      <c r="O134" s="148"/>
      <c r="P134" s="148"/>
    </row>
    <row r="135" spans="1:16" s="141" customFormat="1" ht="14.25">
      <c r="A135" s="132" t="s">
        <v>827</v>
      </c>
      <c r="B135" s="129" t="s">
        <v>161</v>
      </c>
      <c r="C135" s="135" t="s">
        <v>796</v>
      </c>
      <c r="D135" s="139" t="s">
        <v>99</v>
      </c>
      <c r="E135" s="136">
        <f>ROUND(30*0.5,0)</f>
        <v>15</v>
      </c>
      <c r="F135" s="177"/>
      <c r="G135" s="64"/>
      <c r="H135" s="64"/>
      <c r="I135" s="177"/>
      <c r="J135" s="64"/>
      <c r="K135" s="147"/>
      <c r="L135" s="148"/>
      <c r="M135" s="148"/>
      <c r="N135" s="148"/>
      <c r="O135" s="148"/>
      <c r="P135" s="148"/>
    </row>
    <row r="136" spans="1:16" s="141" customFormat="1" ht="25.5">
      <c r="A136" s="132" t="s">
        <v>828</v>
      </c>
      <c r="B136" s="129" t="s">
        <v>161</v>
      </c>
      <c r="C136" s="135" t="s">
        <v>285</v>
      </c>
      <c r="D136" s="139" t="s">
        <v>99</v>
      </c>
      <c r="E136" s="136">
        <v>524.7</v>
      </c>
      <c r="F136" s="177"/>
      <c r="G136" s="64"/>
      <c r="H136" s="64"/>
      <c r="I136" s="177"/>
      <c r="J136" s="64"/>
      <c r="K136" s="147"/>
      <c r="L136" s="148"/>
      <c r="M136" s="148"/>
      <c r="N136" s="148"/>
      <c r="O136" s="148"/>
      <c r="P136" s="148"/>
    </row>
    <row r="137" spans="1:16" s="141" customFormat="1" ht="25.5">
      <c r="A137" s="132" t="s">
        <v>829</v>
      </c>
      <c r="B137" s="129" t="s">
        <v>161</v>
      </c>
      <c r="C137" s="135" t="s">
        <v>797</v>
      </c>
      <c r="D137" s="139" t="s">
        <v>28</v>
      </c>
      <c r="E137" s="136">
        <v>485</v>
      </c>
      <c r="F137" s="177"/>
      <c r="G137" s="64"/>
      <c r="H137" s="64"/>
      <c r="I137" s="177"/>
      <c r="J137" s="64"/>
      <c r="K137" s="147"/>
      <c r="L137" s="148"/>
      <c r="M137" s="148"/>
      <c r="N137" s="148"/>
      <c r="O137" s="148"/>
      <c r="P137" s="148"/>
    </row>
    <row r="138" spans="1:16" s="141" customFormat="1" ht="25.5">
      <c r="A138" s="132" t="s">
        <v>830</v>
      </c>
      <c r="B138" s="129" t="s">
        <v>161</v>
      </c>
      <c r="C138" s="135" t="s">
        <v>798</v>
      </c>
      <c r="D138" s="139" t="s">
        <v>28</v>
      </c>
      <c r="E138" s="202">
        <v>171</v>
      </c>
      <c r="F138" s="177"/>
      <c r="G138" s="64"/>
      <c r="H138" s="64"/>
      <c r="I138" s="177"/>
      <c r="J138" s="64"/>
      <c r="K138" s="147"/>
      <c r="L138" s="148"/>
      <c r="M138" s="148"/>
      <c r="N138" s="148"/>
      <c r="O138" s="148"/>
      <c r="P138" s="148"/>
    </row>
    <row r="139" spans="1:16" s="141" customFormat="1" ht="25.5">
      <c r="A139" s="132" t="s">
        <v>831</v>
      </c>
      <c r="B139" s="129" t="s">
        <v>161</v>
      </c>
      <c r="C139" s="135" t="s">
        <v>286</v>
      </c>
      <c r="D139" s="139" t="s">
        <v>99</v>
      </c>
      <c r="E139" s="136">
        <v>682</v>
      </c>
      <c r="F139" s="177"/>
      <c r="G139" s="64"/>
      <c r="H139" s="64"/>
      <c r="I139" s="177"/>
      <c r="J139" s="64"/>
      <c r="K139" s="147"/>
      <c r="L139" s="148"/>
      <c r="M139" s="148"/>
      <c r="N139" s="148"/>
      <c r="O139" s="148"/>
      <c r="P139" s="148"/>
    </row>
    <row r="140" spans="1:16" s="141" customFormat="1" ht="25.5">
      <c r="A140" s="132" t="s">
        <v>832</v>
      </c>
      <c r="B140" s="129" t="s">
        <v>161</v>
      </c>
      <c r="C140" s="135" t="s">
        <v>289</v>
      </c>
      <c r="D140" s="139" t="s">
        <v>99</v>
      </c>
      <c r="E140" s="136">
        <v>188</v>
      </c>
      <c r="F140" s="177"/>
      <c r="G140" s="64"/>
      <c r="H140" s="64"/>
      <c r="I140" s="177"/>
      <c r="J140" s="64"/>
      <c r="K140" s="147"/>
      <c r="L140" s="148"/>
      <c r="M140" s="148"/>
      <c r="N140" s="148"/>
      <c r="O140" s="148"/>
      <c r="P140" s="148"/>
    </row>
    <row r="141" spans="1:16" s="141" customFormat="1" ht="14.25">
      <c r="A141" s="132" t="s">
        <v>833</v>
      </c>
      <c r="B141" s="129" t="s">
        <v>161</v>
      </c>
      <c r="C141" s="135" t="s">
        <v>290</v>
      </c>
      <c r="D141" s="139" t="s">
        <v>99</v>
      </c>
      <c r="E141" s="136">
        <v>188</v>
      </c>
      <c r="F141" s="177"/>
      <c r="G141" s="64"/>
      <c r="H141" s="64"/>
      <c r="I141" s="177"/>
      <c r="J141" s="64"/>
      <c r="K141" s="147"/>
      <c r="L141" s="148"/>
      <c r="M141" s="148"/>
      <c r="N141" s="148"/>
      <c r="O141" s="148"/>
      <c r="P141" s="148"/>
    </row>
    <row r="142" spans="1:16" s="141" customFormat="1" ht="25.5">
      <c r="A142" s="132" t="s">
        <v>834</v>
      </c>
      <c r="B142" s="129" t="s">
        <v>161</v>
      </c>
      <c r="C142" s="135" t="s">
        <v>291</v>
      </c>
      <c r="D142" s="139" t="s">
        <v>99</v>
      </c>
      <c r="E142" s="136">
        <v>188</v>
      </c>
      <c r="F142" s="177"/>
      <c r="G142" s="64"/>
      <c r="H142" s="64"/>
      <c r="I142" s="177"/>
      <c r="J142" s="64"/>
      <c r="K142" s="147"/>
      <c r="L142" s="148"/>
      <c r="M142" s="148"/>
      <c r="N142" s="148"/>
      <c r="O142" s="148"/>
      <c r="P142" s="148"/>
    </row>
    <row r="143" spans="1:16" s="141" customFormat="1" ht="25.5">
      <c r="A143" s="132" t="s">
        <v>835</v>
      </c>
      <c r="B143" s="129" t="s">
        <v>161</v>
      </c>
      <c r="C143" s="135" t="s">
        <v>292</v>
      </c>
      <c r="D143" s="139" t="s">
        <v>99</v>
      </c>
      <c r="E143" s="136">
        <v>22</v>
      </c>
      <c r="F143" s="177"/>
      <c r="G143" s="64"/>
      <c r="H143" s="64"/>
      <c r="I143" s="177"/>
      <c r="J143" s="64"/>
      <c r="K143" s="147"/>
      <c r="L143" s="148"/>
      <c r="M143" s="148"/>
      <c r="N143" s="148"/>
      <c r="O143" s="148"/>
      <c r="P143" s="148"/>
    </row>
    <row r="144" spans="1:16" s="141" customFormat="1" ht="25.5">
      <c r="A144" s="132" t="s">
        <v>836</v>
      </c>
      <c r="B144" s="129" t="s">
        <v>161</v>
      </c>
      <c r="C144" s="135" t="s">
        <v>293</v>
      </c>
      <c r="D144" s="139" t="s">
        <v>99</v>
      </c>
      <c r="E144" s="136">
        <v>11</v>
      </c>
      <c r="F144" s="177"/>
      <c r="G144" s="64"/>
      <c r="H144" s="64"/>
      <c r="I144" s="177"/>
      <c r="J144" s="64"/>
      <c r="K144" s="147"/>
      <c r="L144" s="148"/>
      <c r="M144" s="148"/>
      <c r="N144" s="148"/>
      <c r="O144" s="148"/>
      <c r="P144" s="148"/>
    </row>
    <row r="145" spans="1:16" s="141" customFormat="1" ht="38.25">
      <c r="A145" s="132" t="s">
        <v>837</v>
      </c>
      <c r="B145" s="129" t="s">
        <v>161</v>
      </c>
      <c r="C145" s="135" t="s">
        <v>294</v>
      </c>
      <c r="D145" s="139" t="s">
        <v>99</v>
      </c>
      <c r="E145" s="136">
        <v>11</v>
      </c>
      <c r="F145" s="177"/>
      <c r="G145" s="64"/>
      <c r="H145" s="64"/>
      <c r="I145" s="177"/>
      <c r="J145" s="64"/>
      <c r="K145" s="147"/>
      <c r="L145" s="148"/>
      <c r="M145" s="148"/>
      <c r="N145" s="148"/>
      <c r="O145" s="148"/>
      <c r="P145" s="148"/>
    </row>
    <row r="146" spans="1:16" s="141" customFormat="1" ht="14.25">
      <c r="A146" s="132" t="s">
        <v>838</v>
      </c>
      <c r="B146" s="129" t="s">
        <v>161</v>
      </c>
      <c r="C146" s="135" t="s">
        <v>295</v>
      </c>
      <c r="D146" s="139" t="s">
        <v>99</v>
      </c>
      <c r="E146" s="136">
        <v>11</v>
      </c>
      <c r="F146" s="177"/>
      <c r="G146" s="64"/>
      <c r="H146" s="64"/>
      <c r="I146" s="177"/>
      <c r="J146" s="64"/>
      <c r="K146" s="147"/>
      <c r="L146" s="148"/>
      <c r="M146" s="148"/>
      <c r="N146" s="148"/>
      <c r="O146" s="148"/>
      <c r="P146" s="148"/>
    </row>
    <row r="147" spans="1:16" s="141" customFormat="1" ht="51">
      <c r="A147" s="132" t="s">
        <v>839</v>
      </c>
      <c r="B147" s="129" t="s">
        <v>161</v>
      </c>
      <c r="C147" s="135" t="s">
        <v>799</v>
      </c>
      <c r="D147" s="139" t="s">
        <v>99</v>
      </c>
      <c r="E147" s="136">
        <v>11</v>
      </c>
      <c r="F147" s="177"/>
      <c r="G147" s="64"/>
      <c r="H147" s="64"/>
      <c r="I147" s="177"/>
      <c r="J147" s="64"/>
      <c r="K147" s="147"/>
      <c r="L147" s="148"/>
      <c r="M147" s="148"/>
      <c r="N147" s="148"/>
      <c r="O147" s="148"/>
      <c r="P147" s="148"/>
    </row>
    <row r="148" spans="1:16" s="141" customFormat="1" ht="25.5">
      <c r="A148" s="132" t="s">
        <v>840</v>
      </c>
      <c r="B148" s="129" t="s">
        <v>161</v>
      </c>
      <c r="C148" s="203" t="s">
        <v>802</v>
      </c>
      <c r="D148" s="204" t="s">
        <v>99</v>
      </c>
      <c r="E148" s="209">
        <v>56</v>
      </c>
      <c r="F148" s="206"/>
      <c r="G148" s="201"/>
      <c r="H148" s="201"/>
      <c r="I148" s="206"/>
      <c r="J148" s="201"/>
      <c r="K148" s="207"/>
      <c r="L148" s="208"/>
      <c r="M148" s="208"/>
      <c r="N148" s="208"/>
      <c r="O148" s="208"/>
      <c r="P148" s="208"/>
    </row>
    <row r="149" spans="1:16" s="141" customFormat="1" ht="14.25">
      <c r="A149" s="132" t="s">
        <v>841</v>
      </c>
      <c r="B149" s="129" t="s">
        <v>161</v>
      </c>
      <c r="C149" s="135" t="s">
        <v>347</v>
      </c>
      <c r="D149" s="139" t="s">
        <v>28</v>
      </c>
      <c r="E149" s="136">
        <v>280</v>
      </c>
      <c r="F149" s="177"/>
      <c r="G149" s="64"/>
      <c r="H149" s="64"/>
      <c r="I149" s="177"/>
      <c r="J149" s="64"/>
      <c r="K149" s="147"/>
      <c r="L149" s="148"/>
      <c r="M149" s="148"/>
      <c r="N149" s="148"/>
      <c r="O149" s="148"/>
      <c r="P149" s="148"/>
    </row>
    <row r="150" spans="1:16" s="141" customFormat="1" ht="14.25">
      <c r="A150" s="132" t="s">
        <v>842</v>
      </c>
      <c r="B150" s="129"/>
      <c r="C150" s="135" t="s">
        <v>800</v>
      </c>
      <c r="D150" s="139" t="s">
        <v>28</v>
      </c>
      <c r="E150" s="136">
        <v>30</v>
      </c>
      <c r="F150" s="177"/>
      <c r="G150" s="64"/>
      <c r="H150" s="64"/>
      <c r="I150" s="177"/>
      <c r="J150" s="64"/>
      <c r="K150" s="147"/>
      <c r="L150" s="148"/>
      <c r="M150" s="148"/>
      <c r="N150" s="148"/>
      <c r="O150" s="148"/>
      <c r="P150" s="148"/>
    </row>
    <row r="151" spans="1:16" s="141" customFormat="1" ht="14.25">
      <c r="A151" s="132" t="s">
        <v>843</v>
      </c>
      <c r="B151" s="129" t="s">
        <v>161</v>
      </c>
      <c r="C151" s="135" t="s">
        <v>348</v>
      </c>
      <c r="D151" s="139" t="s">
        <v>32</v>
      </c>
      <c r="E151" s="136">
        <v>1</v>
      </c>
      <c r="F151" s="177"/>
      <c r="G151" s="64"/>
      <c r="H151" s="64"/>
      <c r="I151" s="177"/>
      <c r="J151" s="64"/>
      <c r="K151" s="147"/>
      <c r="L151" s="148"/>
      <c r="M151" s="148"/>
      <c r="N151" s="148"/>
      <c r="O151" s="148"/>
      <c r="P151" s="148"/>
    </row>
    <row r="152" spans="1:16" s="141" customFormat="1" ht="14.25">
      <c r="A152" s="132"/>
      <c r="B152" s="132"/>
      <c r="C152" s="354" t="s">
        <v>346</v>
      </c>
      <c r="D152" s="354"/>
      <c r="E152" s="354"/>
      <c r="F152" s="52"/>
      <c r="G152" s="143"/>
      <c r="H152" s="144"/>
      <c r="I152" s="90"/>
      <c r="J152" s="143"/>
      <c r="K152" s="143"/>
      <c r="L152" s="143"/>
      <c r="M152" s="143"/>
      <c r="N152" s="143"/>
      <c r="O152" s="143"/>
      <c r="P152" s="143"/>
    </row>
    <row r="153" spans="1:16" s="141" customFormat="1" ht="25.5">
      <c r="A153" s="132" t="s">
        <v>844</v>
      </c>
      <c r="B153" s="129" t="s">
        <v>161</v>
      </c>
      <c r="C153" s="135" t="s">
        <v>804</v>
      </c>
      <c r="D153" s="139" t="s">
        <v>32</v>
      </c>
      <c r="E153" s="136">
        <v>1</v>
      </c>
      <c r="F153" s="177"/>
      <c r="G153" s="64"/>
      <c r="H153" s="64"/>
      <c r="I153" s="177"/>
      <c r="J153" s="64"/>
      <c r="K153" s="147"/>
      <c r="L153" s="148"/>
      <c r="M153" s="148"/>
      <c r="N153" s="148"/>
      <c r="O153" s="148"/>
      <c r="P153" s="148"/>
    </row>
    <row r="154" spans="1:16" s="141" customFormat="1" ht="25.5">
      <c r="A154" s="132" t="s">
        <v>845</v>
      </c>
      <c r="B154" s="129" t="s">
        <v>161</v>
      </c>
      <c r="C154" s="135" t="s">
        <v>803</v>
      </c>
      <c r="D154" s="139" t="s">
        <v>32</v>
      </c>
      <c r="E154" s="136">
        <v>1</v>
      </c>
      <c r="F154" s="177"/>
      <c r="G154" s="64"/>
      <c r="H154" s="64"/>
      <c r="I154" s="177"/>
      <c r="J154" s="64"/>
      <c r="K154" s="147"/>
      <c r="L154" s="148"/>
      <c r="M154" s="148"/>
      <c r="N154" s="148"/>
      <c r="O154" s="148"/>
      <c r="P154" s="148"/>
    </row>
    <row r="155" spans="1:16" s="141" customFormat="1" ht="14.25">
      <c r="A155" s="132" t="s">
        <v>846</v>
      </c>
      <c r="B155" s="129" t="s">
        <v>161</v>
      </c>
      <c r="C155" s="135" t="s">
        <v>805</v>
      </c>
      <c r="D155" s="139" t="s">
        <v>32</v>
      </c>
      <c r="E155" s="136">
        <v>1</v>
      </c>
      <c r="F155" s="177"/>
      <c r="G155" s="64"/>
      <c r="H155" s="64"/>
      <c r="I155" s="177"/>
      <c r="J155" s="64"/>
      <c r="K155" s="147"/>
      <c r="L155" s="148"/>
      <c r="M155" s="148"/>
      <c r="N155" s="148"/>
      <c r="O155" s="148"/>
      <c r="P155" s="148"/>
    </row>
    <row r="156" spans="1:16" s="141" customFormat="1" ht="14.25">
      <c r="A156" s="132" t="s">
        <v>847</v>
      </c>
      <c r="B156" s="129" t="s">
        <v>161</v>
      </c>
      <c r="C156" s="135" t="s">
        <v>806</v>
      </c>
      <c r="D156" s="139" t="s">
        <v>32</v>
      </c>
      <c r="E156" s="136">
        <v>1</v>
      </c>
      <c r="F156" s="177"/>
      <c r="G156" s="64"/>
      <c r="H156" s="64"/>
      <c r="I156" s="177"/>
      <c r="J156" s="64"/>
      <c r="K156" s="147"/>
      <c r="L156" s="148"/>
      <c r="M156" s="148"/>
      <c r="N156" s="148"/>
      <c r="O156" s="148"/>
      <c r="P156" s="148"/>
    </row>
    <row r="157" spans="1:16" s="141" customFormat="1" ht="14.25">
      <c r="A157" s="132" t="s">
        <v>848</v>
      </c>
      <c r="B157" s="129" t="s">
        <v>161</v>
      </c>
      <c r="C157" s="135" t="s">
        <v>807</v>
      </c>
      <c r="D157" s="139" t="s">
        <v>32</v>
      </c>
      <c r="E157" s="136">
        <v>1</v>
      </c>
      <c r="F157" s="177"/>
      <c r="G157" s="64"/>
      <c r="H157" s="64"/>
      <c r="I157" s="177"/>
      <c r="J157" s="64"/>
      <c r="K157" s="147"/>
      <c r="L157" s="148"/>
      <c r="M157" s="148"/>
      <c r="N157" s="148"/>
      <c r="O157" s="148"/>
      <c r="P157" s="148"/>
    </row>
    <row r="158" spans="1:16" s="141" customFormat="1" ht="14.25">
      <c r="A158" s="132" t="s">
        <v>849</v>
      </c>
      <c r="B158" s="129" t="s">
        <v>161</v>
      </c>
      <c r="C158" s="135" t="s">
        <v>808</v>
      </c>
      <c r="D158" s="139" t="s">
        <v>32</v>
      </c>
      <c r="E158" s="136">
        <v>1</v>
      </c>
      <c r="F158" s="177"/>
      <c r="G158" s="64"/>
      <c r="H158" s="64"/>
      <c r="I158" s="177"/>
      <c r="J158" s="64"/>
      <c r="K158" s="147"/>
      <c r="L158" s="148"/>
      <c r="M158" s="148"/>
      <c r="N158" s="148"/>
      <c r="O158" s="148"/>
      <c r="P158" s="148"/>
    </row>
    <row r="159" spans="1:16" s="141" customFormat="1" ht="14.25">
      <c r="A159" s="132" t="s">
        <v>850</v>
      </c>
      <c r="B159" s="129" t="s">
        <v>161</v>
      </c>
      <c r="C159" s="135" t="s">
        <v>809</v>
      </c>
      <c r="D159" s="139" t="s">
        <v>32</v>
      </c>
      <c r="E159" s="136">
        <v>2</v>
      </c>
      <c r="F159" s="177"/>
      <c r="G159" s="64"/>
      <c r="H159" s="64"/>
      <c r="I159" s="177"/>
      <c r="J159" s="64"/>
      <c r="K159" s="147"/>
      <c r="L159" s="148"/>
      <c r="M159" s="148"/>
      <c r="N159" s="148"/>
      <c r="O159" s="148"/>
      <c r="P159" s="148"/>
    </row>
    <row r="160" spans="1:16" s="141" customFormat="1" ht="14.25">
      <c r="A160" s="132" t="s">
        <v>851</v>
      </c>
      <c r="B160" s="129" t="s">
        <v>161</v>
      </c>
      <c r="C160" s="135" t="s">
        <v>810</v>
      </c>
      <c r="D160" s="139" t="s">
        <v>32</v>
      </c>
      <c r="E160" s="136">
        <v>2</v>
      </c>
      <c r="F160" s="177"/>
      <c r="G160" s="64"/>
      <c r="H160" s="64"/>
      <c r="I160" s="177"/>
      <c r="J160" s="64"/>
      <c r="K160" s="147"/>
      <c r="L160" s="148"/>
      <c r="M160" s="148"/>
      <c r="N160" s="148"/>
      <c r="O160" s="148"/>
      <c r="P160" s="148"/>
    </row>
    <row r="161" spans="1:16" s="141" customFormat="1" ht="14.25">
      <c r="A161" s="132" t="s">
        <v>852</v>
      </c>
      <c r="B161" s="129" t="s">
        <v>161</v>
      </c>
      <c r="C161" s="135" t="s">
        <v>811</v>
      </c>
      <c r="D161" s="139" t="s">
        <v>32</v>
      </c>
      <c r="E161" s="136">
        <v>1</v>
      </c>
      <c r="F161" s="177"/>
      <c r="G161" s="64"/>
      <c r="H161" s="64"/>
      <c r="I161" s="177"/>
      <c r="J161" s="64"/>
      <c r="K161" s="147"/>
      <c r="L161" s="148"/>
      <c r="M161" s="148"/>
      <c r="N161" s="148"/>
      <c r="O161" s="148"/>
      <c r="P161" s="148"/>
    </row>
    <row r="162" spans="1:16" s="141" customFormat="1" ht="14.25">
      <c r="A162" s="132" t="s">
        <v>853</v>
      </c>
      <c r="B162" s="129" t="s">
        <v>161</v>
      </c>
      <c r="C162" s="135" t="s">
        <v>812</v>
      </c>
      <c r="D162" s="139" t="s">
        <v>15</v>
      </c>
      <c r="E162" s="136">
        <v>1</v>
      </c>
      <c r="F162" s="177"/>
      <c r="G162" s="64"/>
      <c r="H162" s="64"/>
      <c r="I162" s="177"/>
      <c r="J162" s="64"/>
      <c r="K162" s="147"/>
      <c r="L162" s="148"/>
      <c r="M162" s="148"/>
      <c r="N162" s="148"/>
      <c r="O162" s="148"/>
      <c r="P162" s="148"/>
    </row>
    <row r="163" spans="1:16" s="141" customFormat="1" ht="14.25">
      <c r="A163" s="132" t="s">
        <v>854</v>
      </c>
      <c r="B163" s="129" t="s">
        <v>161</v>
      </c>
      <c r="C163" s="135" t="s">
        <v>813</v>
      </c>
      <c r="D163" s="139" t="s">
        <v>15</v>
      </c>
      <c r="E163" s="136">
        <v>3</v>
      </c>
      <c r="F163" s="177"/>
      <c r="G163" s="64"/>
      <c r="H163" s="64"/>
      <c r="I163" s="177"/>
      <c r="J163" s="64"/>
      <c r="K163" s="147"/>
      <c r="L163" s="148"/>
      <c r="M163" s="148"/>
      <c r="N163" s="148"/>
      <c r="O163" s="148"/>
      <c r="P163" s="148"/>
    </row>
    <row r="164" spans="1:16" s="141" customFormat="1" ht="14.25">
      <c r="A164" s="132" t="s">
        <v>855</v>
      </c>
      <c r="B164" s="129" t="s">
        <v>161</v>
      </c>
      <c r="C164" s="135" t="s">
        <v>814</v>
      </c>
      <c r="D164" s="139" t="s">
        <v>15</v>
      </c>
      <c r="E164" s="136">
        <v>1</v>
      </c>
      <c r="F164" s="177"/>
      <c r="G164" s="64"/>
      <c r="H164" s="64"/>
      <c r="I164" s="177"/>
      <c r="J164" s="64"/>
      <c r="K164" s="147"/>
      <c r="L164" s="148"/>
      <c r="M164" s="148"/>
      <c r="N164" s="148"/>
      <c r="O164" s="148"/>
      <c r="P164" s="148"/>
    </row>
    <row r="165" spans="1:16" s="141" customFormat="1" ht="14.25">
      <c r="A165" s="132" t="s">
        <v>856</v>
      </c>
      <c r="B165" s="129" t="s">
        <v>161</v>
      </c>
      <c r="C165" s="135" t="s">
        <v>815</v>
      </c>
      <c r="D165" s="139" t="s">
        <v>15</v>
      </c>
      <c r="E165" s="136">
        <v>2</v>
      </c>
      <c r="F165" s="177"/>
      <c r="G165" s="64"/>
      <c r="H165" s="64"/>
      <c r="I165" s="177"/>
      <c r="J165" s="64"/>
      <c r="K165" s="147"/>
      <c r="L165" s="148"/>
      <c r="M165" s="148"/>
      <c r="N165" s="148"/>
      <c r="O165" s="148"/>
      <c r="P165" s="148"/>
    </row>
    <row r="166" spans="1:16" s="141" customFormat="1" ht="14.25">
      <c r="A166" s="132" t="s">
        <v>857</v>
      </c>
      <c r="B166" s="129" t="s">
        <v>161</v>
      </c>
      <c r="C166" s="135" t="s">
        <v>349</v>
      </c>
      <c r="D166" s="139" t="s">
        <v>28</v>
      </c>
      <c r="E166" s="136">
        <v>14.2</v>
      </c>
      <c r="F166" s="177"/>
      <c r="G166" s="64"/>
      <c r="H166" s="64"/>
      <c r="I166" s="177"/>
      <c r="J166" s="64"/>
      <c r="K166" s="147"/>
      <c r="L166" s="148"/>
      <c r="M166" s="148"/>
      <c r="N166" s="148"/>
      <c r="O166" s="148"/>
      <c r="P166" s="148"/>
    </row>
    <row r="167" spans="1:16" s="141" customFormat="1" ht="14.25">
      <c r="A167" s="132" t="s">
        <v>858</v>
      </c>
      <c r="B167" s="129" t="s">
        <v>161</v>
      </c>
      <c r="C167" s="135" t="s">
        <v>350</v>
      </c>
      <c r="D167" s="139" t="s">
        <v>28</v>
      </c>
      <c r="E167" s="136">
        <v>14.2</v>
      </c>
      <c r="F167" s="177"/>
      <c r="G167" s="64"/>
      <c r="H167" s="64"/>
      <c r="I167" s="177"/>
      <c r="J167" s="64"/>
      <c r="K167" s="147"/>
      <c r="L167" s="148"/>
      <c r="M167" s="148"/>
      <c r="N167" s="148"/>
      <c r="O167" s="148"/>
      <c r="P167" s="148"/>
    </row>
    <row r="168" spans="1:16" ht="15.75" thickBot="1">
      <c r="A168" s="107"/>
      <c r="B168" s="107"/>
      <c r="C168" s="69"/>
      <c r="D168" s="70"/>
      <c r="E168" s="70"/>
      <c r="F168" s="93"/>
      <c r="G168" s="71"/>
      <c r="H168" s="71"/>
      <c r="I168" s="93"/>
      <c r="J168" s="93"/>
      <c r="K168" s="94"/>
      <c r="L168" s="94"/>
      <c r="M168" s="94"/>
      <c r="N168" s="94"/>
      <c r="O168" s="94"/>
      <c r="P168" s="94"/>
    </row>
    <row r="169" spans="1:16" ht="26.25" thickTop="1">
      <c r="A169" s="95"/>
      <c r="B169" s="95"/>
      <c r="C169" s="68" t="s">
        <v>169</v>
      </c>
      <c r="D169" s="96"/>
      <c r="E169" s="97"/>
      <c r="F169" s="98"/>
      <c r="G169" s="98"/>
      <c r="H169" s="98"/>
      <c r="I169" s="98"/>
      <c r="J169" s="98"/>
      <c r="K169" s="99"/>
      <c r="L169" s="100">
        <f>SUM(L12:L168)</f>
        <v>0</v>
      </c>
      <c r="M169" s="100">
        <f>SUM(M12:M168)</f>
        <v>0</v>
      </c>
      <c r="N169" s="100">
        <f>SUM(N12:N168)</f>
        <v>0</v>
      </c>
      <c r="O169" s="100">
        <f>SUM(O12:O168)</f>
        <v>0</v>
      </c>
      <c r="P169" s="100">
        <f>SUM(P12:P168)</f>
        <v>0</v>
      </c>
    </row>
    <row r="170" spans="1:16" ht="12.75">
      <c r="A170" s="120" t="s">
        <v>77</v>
      </c>
      <c r="B170" s="120"/>
      <c r="C170" s="124"/>
      <c r="D170" s="158" t="str">
        <f>N6</f>
        <v>201__ gada __._______</v>
      </c>
      <c r="E170" s="121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1:16" ht="12.75">
      <c r="A171" s="116" t="s">
        <v>160</v>
      </c>
      <c r="B171" s="157" t="str">
        <f>N6</f>
        <v>201__ gada __._______</v>
      </c>
      <c r="C171" s="91"/>
      <c r="D171" s="126"/>
      <c r="E171" s="121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1:16" ht="12.75">
      <c r="A172" s="120" t="s">
        <v>9</v>
      </c>
      <c r="B172" s="120"/>
      <c r="C172" s="119"/>
      <c r="D172" s="158" t="str">
        <f>N6</f>
        <v>201__ gada __._______</v>
      </c>
      <c r="E172" s="123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1:5" ht="12.75">
      <c r="A173" s="120" t="s">
        <v>162</v>
      </c>
      <c r="B173" s="120"/>
      <c r="C173" s="119"/>
      <c r="E173" s="123"/>
    </row>
    <row r="174" spans="1:5" ht="12.75">
      <c r="A174" s="120"/>
      <c r="B174" s="120"/>
      <c r="C174" s="119"/>
      <c r="E174" s="123"/>
    </row>
  </sheetData>
  <mergeCells count="35">
    <mergeCell ref="C31:E31"/>
    <mergeCell ref="C39:E39"/>
    <mergeCell ref="C47:E47"/>
    <mergeCell ref="C67:E67"/>
    <mergeCell ref="L8:P8"/>
    <mergeCell ref="A11:E11"/>
    <mergeCell ref="A13:E13"/>
    <mergeCell ref="C14:E14"/>
    <mergeCell ref="C152:E152"/>
    <mergeCell ref="C125:E125"/>
    <mergeCell ref="C127:E127"/>
    <mergeCell ref="F8:K8"/>
    <mergeCell ref="C61:E61"/>
    <mergeCell ref="A110:E110"/>
    <mergeCell ref="C111:E111"/>
    <mergeCell ref="C117:E117"/>
    <mergeCell ref="C55:E55"/>
    <mergeCell ref="C76:E76"/>
    <mergeCell ref="C83:E83"/>
    <mergeCell ref="C93:E93"/>
    <mergeCell ref="C101:E101"/>
    <mergeCell ref="A105:E105"/>
    <mergeCell ref="C15:E15"/>
    <mergeCell ref="C23:E23"/>
    <mergeCell ref="L6:M6"/>
    <mergeCell ref="C2:F2"/>
    <mergeCell ref="C4:E4"/>
    <mergeCell ref="C5:E5"/>
    <mergeCell ref="C6:E6"/>
    <mergeCell ref="C7:E7"/>
    <mergeCell ref="A8:A9"/>
    <mergeCell ref="C8:C9"/>
    <mergeCell ref="D8:D9"/>
    <mergeCell ref="E8:E9"/>
    <mergeCell ref="B8:B9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1" horizontalDpi="600" verticalDpi="600" orientation="portrait" paperSize="9" scale="46" r:id="rId1"/>
  <headerFooter>
    <oddFooter>&amp;CLapaspuse &amp;P no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2"/>
  <sheetViews>
    <sheetView showZeros="0" view="pageBreakPreview" zoomScale="90" zoomScaleSheetLayoutView="90" workbookViewId="0" topLeftCell="A1">
      <pane ySplit="10" topLeftCell="A39" activePane="bottomLeft" state="frozen"/>
      <selection pane="bottomLeft" activeCell="C48" sqref="C48"/>
    </sheetView>
  </sheetViews>
  <sheetFormatPr defaultColWidth="9.140625" defaultRowHeight="12.75" outlineLevelRow="1" outlineLevelCol="1"/>
  <cols>
    <col min="1" max="1" width="13.8515625" style="122" customWidth="1"/>
    <col min="2" max="2" width="13.8515625" style="122" hidden="1" customWidth="1"/>
    <col min="3" max="3" width="49.57421875" style="122" customWidth="1"/>
    <col min="4" max="4" width="11.00390625" style="122" customWidth="1"/>
    <col min="5" max="5" width="14.57421875" style="122" customWidth="1"/>
    <col min="6" max="6" width="14.28125" style="122" customWidth="1" outlineLevel="1"/>
    <col min="7" max="7" width="14.7109375" style="122" customWidth="1" outlineLevel="1"/>
    <col min="8" max="8" width="14.421875" style="122" customWidth="1" outlineLevel="1"/>
    <col min="9" max="9" width="13.7109375" style="122" customWidth="1" outlineLevel="1"/>
    <col min="10" max="10" width="13.57421875" style="122" customWidth="1" outlineLevel="1"/>
    <col min="11" max="11" width="13.140625" style="122" customWidth="1" outlineLevel="1"/>
    <col min="12" max="12" width="13.28125" style="122" customWidth="1" outlineLevel="1"/>
    <col min="13" max="13" width="12.57421875" style="122" customWidth="1" outlineLevel="1"/>
    <col min="14" max="14" width="12.28125" style="122" customWidth="1" outlineLevel="1"/>
    <col min="15" max="15" width="11.8515625" style="122" customWidth="1" outlineLevel="1"/>
    <col min="16" max="16" width="11.00390625" style="122" customWidth="1" outlineLevel="1"/>
    <col min="17" max="17" width="10.28125" style="122" bestFit="1" customWidth="1"/>
    <col min="18" max="16384" width="9.140625" style="122" customWidth="1"/>
  </cols>
  <sheetData>
    <row r="1" spans="1:16" s="126" customFormat="1" ht="12.75" outlineLevel="1">
      <c r="A1" s="86"/>
      <c r="B1" s="86"/>
      <c r="C1" s="86"/>
      <c r="D1" s="86"/>
      <c r="E1" s="86"/>
      <c r="F1" s="86"/>
      <c r="G1" s="86"/>
      <c r="H1" s="86"/>
      <c r="I1" s="86"/>
      <c r="J1" s="88"/>
      <c r="K1" s="86"/>
      <c r="L1" s="86"/>
      <c r="M1" s="86"/>
      <c r="N1" s="86"/>
      <c r="O1" s="86"/>
      <c r="P1" s="86"/>
    </row>
    <row r="2" spans="1:16" s="126" customFormat="1" ht="15.75" outlineLevel="1" thickBot="1">
      <c r="A2" s="101"/>
      <c r="B2" s="101"/>
      <c r="C2" s="334" t="s">
        <v>173</v>
      </c>
      <c r="D2" s="334"/>
      <c r="E2" s="334"/>
      <c r="F2" s="334"/>
      <c r="G2" s="86"/>
      <c r="H2" s="86"/>
      <c r="I2" s="86"/>
      <c r="J2" s="88"/>
      <c r="K2" s="86"/>
      <c r="L2" s="86"/>
      <c r="M2" s="86"/>
      <c r="N2" s="86"/>
      <c r="O2" s="86"/>
      <c r="P2" s="86"/>
    </row>
    <row r="3" spans="3:16" s="2" customFormat="1" ht="15.75" customHeight="1" thickTop="1">
      <c r="C3" s="125" t="s">
        <v>172</v>
      </c>
      <c r="D3" s="62"/>
      <c r="E3" s="62"/>
      <c r="F3" s="10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2" customFormat="1" ht="25.5">
      <c r="A4" s="63" t="s">
        <v>16</v>
      </c>
      <c r="B4" s="63"/>
      <c r="C4" s="328" t="str">
        <f>'LT-1;SagatavZemesd'!C4:E4</f>
        <v>Esošās katlu mājas Kusā efektivitātes paaugstināšana</v>
      </c>
      <c r="D4" s="353"/>
      <c r="E4" s="35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2" customFormat="1" ht="12.75">
      <c r="A5" s="5" t="s">
        <v>17</v>
      </c>
      <c r="B5" s="5"/>
      <c r="C5" s="324" t="str">
        <f>'LT-1;SagatavZemesd'!C5:E5</f>
        <v>Kusas katlu māja, Aronas pagasts, Madonas novads</v>
      </c>
      <c r="D5" s="325"/>
      <c r="E5" s="325"/>
      <c r="F5" s="10"/>
      <c r="G5" s="10"/>
      <c r="H5" s="10"/>
      <c r="I5" s="10"/>
      <c r="J5" s="10"/>
      <c r="K5" s="10"/>
      <c r="L5" s="10"/>
      <c r="M5" s="5"/>
      <c r="N5" s="5"/>
      <c r="O5" s="5"/>
      <c r="P5" s="5"/>
    </row>
    <row r="6" spans="1:16" s="2" customFormat="1" ht="12.75">
      <c r="A6" s="5" t="s">
        <v>18</v>
      </c>
      <c r="B6" s="5"/>
      <c r="C6" s="324" t="str">
        <f>'LT-1;SagatavZemesd'!C6:E6</f>
        <v>SIA "Madonas Siltums"</v>
      </c>
      <c r="D6" s="325"/>
      <c r="E6" s="325"/>
      <c r="F6" s="74"/>
      <c r="G6" s="74"/>
      <c r="H6" s="120"/>
      <c r="I6" s="51" t="s">
        <v>14</v>
      </c>
      <c r="J6" s="156">
        <f>P47</f>
        <v>0</v>
      </c>
      <c r="K6" s="92" t="str">
        <f>'LT-1;SagatavZemesd'!K6</f>
        <v>€</v>
      </c>
      <c r="L6" s="352" t="s">
        <v>160</v>
      </c>
      <c r="M6" s="352"/>
      <c r="N6" s="92" t="str">
        <f>'LT-1;SagatavZemesd'!N6</f>
        <v>201__ gada __._______</v>
      </c>
      <c r="O6" s="76"/>
      <c r="P6" s="76"/>
    </row>
    <row r="7" spans="1:16" s="2" customFormat="1" ht="13.5" thickBot="1">
      <c r="A7" s="5" t="s">
        <v>19</v>
      </c>
      <c r="B7" s="5"/>
      <c r="C7" s="351">
        <f>'LT-1;SagatavZemesd'!C7:E7</f>
        <v>0</v>
      </c>
      <c r="D7" s="325"/>
      <c r="E7" s="325"/>
      <c r="F7" s="75" t="s">
        <v>160</v>
      </c>
      <c r="G7" s="76"/>
      <c r="H7" s="75" t="str">
        <f>'LT-1;SagatavZemesd'!H7</f>
        <v xml:space="preserve">201__ .gada cenās uz </v>
      </c>
      <c r="I7" s="5"/>
      <c r="J7" s="75" t="s">
        <v>174</v>
      </c>
      <c r="K7" s="75" t="str">
        <f>'LT-1;SagatavZemesd'!K7</f>
        <v>rasējumiem</v>
      </c>
      <c r="L7" s="5"/>
      <c r="M7" s="5"/>
      <c r="N7" s="76"/>
      <c r="O7" s="76"/>
      <c r="P7" s="76"/>
    </row>
    <row r="8" spans="1:16" s="2" customFormat="1" ht="12.75" customHeight="1">
      <c r="A8" s="344" t="s">
        <v>20</v>
      </c>
      <c r="B8" s="349" t="s">
        <v>157</v>
      </c>
      <c r="C8" s="322" t="s">
        <v>21</v>
      </c>
      <c r="D8" s="347" t="s">
        <v>22</v>
      </c>
      <c r="E8" s="347" t="s">
        <v>23</v>
      </c>
      <c r="F8" s="322" t="s">
        <v>24</v>
      </c>
      <c r="G8" s="322"/>
      <c r="H8" s="322"/>
      <c r="I8" s="322"/>
      <c r="J8" s="322"/>
      <c r="K8" s="322"/>
      <c r="L8" s="322" t="s">
        <v>25</v>
      </c>
      <c r="M8" s="322" t="s">
        <v>25</v>
      </c>
      <c r="N8" s="322"/>
      <c r="O8" s="322"/>
      <c r="P8" s="323"/>
    </row>
    <row r="9" spans="1:16" s="2" customFormat="1" ht="55.5" customHeight="1" thickBot="1">
      <c r="A9" s="345"/>
      <c r="B9" s="350"/>
      <c r="C9" s="346"/>
      <c r="D9" s="348"/>
      <c r="E9" s="348"/>
      <c r="F9" s="55" t="s">
        <v>26</v>
      </c>
      <c r="G9" s="55" t="s">
        <v>83</v>
      </c>
      <c r="H9" s="55" t="s">
        <v>84</v>
      </c>
      <c r="I9" s="77" t="s">
        <v>85</v>
      </c>
      <c r="J9" s="55" t="s">
        <v>86</v>
      </c>
      <c r="K9" s="55" t="s">
        <v>87</v>
      </c>
      <c r="L9" s="55" t="s">
        <v>27</v>
      </c>
      <c r="M9" s="55" t="s">
        <v>88</v>
      </c>
      <c r="N9" s="55" t="s">
        <v>89</v>
      </c>
      <c r="O9" s="55" t="s">
        <v>86</v>
      </c>
      <c r="P9" s="78" t="s">
        <v>90</v>
      </c>
    </row>
    <row r="10" spans="1:16" s="2" customFormat="1" ht="13.5" thickBot="1">
      <c r="A10" s="79">
        <v>1</v>
      </c>
      <c r="B10" s="87">
        <v>2</v>
      </c>
      <c r="C10" s="80">
        <v>3</v>
      </c>
      <c r="D10" s="80">
        <v>4</v>
      </c>
      <c r="E10" s="80">
        <v>5</v>
      </c>
      <c r="F10" s="87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80">
        <v>12</v>
      </c>
      <c r="M10" s="80">
        <v>13</v>
      </c>
      <c r="N10" s="80">
        <v>14</v>
      </c>
      <c r="O10" s="80">
        <v>15</v>
      </c>
      <c r="P10" s="81">
        <v>16</v>
      </c>
    </row>
    <row r="11" spans="1:16" s="141" customFormat="1" ht="14.25">
      <c r="A11" s="132"/>
      <c r="B11" s="129"/>
      <c r="C11" s="135"/>
      <c r="D11" s="139"/>
      <c r="E11" s="136"/>
      <c r="F11" s="144"/>
      <c r="G11" s="143"/>
      <c r="H11" s="144"/>
      <c r="I11" s="146"/>
      <c r="J11" s="143"/>
      <c r="K11" s="143"/>
      <c r="L11" s="143"/>
      <c r="M11" s="143"/>
      <c r="N11" s="143"/>
      <c r="O11" s="143"/>
      <c r="P11" s="143"/>
    </row>
    <row r="12" spans="1:16" s="141" customFormat="1" ht="15">
      <c r="A12" s="359" t="s">
        <v>128</v>
      </c>
      <c r="B12" s="359"/>
      <c r="C12" s="359"/>
      <c r="D12" s="359"/>
      <c r="E12" s="359"/>
      <c r="F12" s="144"/>
      <c r="G12" s="143"/>
      <c r="H12" s="144"/>
      <c r="I12" s="146"/>
      <c r="J12" s="143"/>
      <c r="K12" s="143"/>
      <c r="L12" s="143"/>
      <c r="M12" s="143"/>
      <c r="N12" s="143"/>
      <c r="O12" s="143"/>
      <c r="P12" s="143"/>
    </row>
    <row r="13" spans="1:16" s="141" customFormat="1" ht="14.25">
      <c r="A13" s="131"/>
      <c r="B13" s="131"/>
      <c r="C13" s="354" t="s">
        <v>92</v>
      </c>
      <c r="D13" s="354"/>
      <c r="E13" s="354"/>
      <c r="F13" s="144"/>
      <c r="G13" s="143"/>
      <c r="H13" s="144"/>
      <c r="I13" s="146"/>
      <c r="J13" s="143"/>
      <c r="K13" s="143"/>
      <c r="L13" s="143"/>
      <c r="M13" s="143"/>
      <c r="N13" s="143"/>
      <c r="O13" s="143"/>
      <c r="P13" s="143"/>
    </row>
    <row r="14" spans="1:16" s="141" customFormat="1" ht="14.25">
      <c r="A14" s="132" t="s">
        <v>131</v>
      </c>
      <c r="B14" s="129" t="s">
        <v>161</v>
      </c>
      <c r="C14" s="130" t="s">
        <v>101</v>
      </c>
      <c r="D14" s="139" t="s">
        <v>32</v>
      </c>
      <c r="E14" s="136">
        <v>1</v>
      </c>
      <c r="F14" s="144"/>
      <c r="G14" s="143"/>
      <c r="H14" s="144"/>
      <c r="I14" s="146"/>
      <c r="J14" s="143"/>
      <c r="K14" s="143"/>
      <c r="L14" s="143"/>
      <c r="M14" s="143"/>
      <c r="N14" s="143"/>
      <c r="O14" s="143"/>
      <c r="P14" s="143"/>
    </row>
    <row r="15" spans="1:16" s="141" customFormat="1" ht="25.5">
      <c r="A15" s="132" t="s">
        <v>132</v>
      </c>
      <c r="B15" s="129" t="s">
        <v>161</v>
      </c>
      <c r="C15" s="130" t="s">
        <v>175</v>
      </c>
      <c r="D15" s="139" t="s">
        <v>32</v>
      </c>
      <c r="E15" s="136">
        <v>1</v>
      </c>
      <c r="F15" s="144"/>
      <c r="G15" s="143"/>
      <c r="H15" s="144"/>
      <c r="I15" s="146"/>
      <c r="J15" s="143"/>
      <c r="K15" s="143"/>
      <c r="L15" s="143"/>
      <c r="M15" s="143"/>
      <c r="N15" s="143"/>
      <c r="O15" s="143"/>
      <c r="P15" s="143"/>
    </row>
    <row r="16" spans="1:16" s="141" customFormat="1" ht="25.5">
      <c r="A16" s="132" t="s">
        <v>694</v>
      </c>
      <c r="B16" s="129" t="s">
        <v>161</v>
      </c>
      <c r="C16" s="130" t="s">
        <v>695</v>
      </c>
      <c r="D16" s="139" t="s">
        <v>32</v>
      </c>
      <c r="E16" s="136">
        <v>1</v>
      </c>
      <c r="F16" s="144"/>
      <c r="G16" s="143"/>
      <c r="H16" s="144"/>
      <c r="I16" s="146"/>
      <c r="J16" s="143"/>
      <c r="K16" s="143"/>
      <c r="L16" s="143"/>
      <c r="M16" s="143"/>
      <c r="N16" s="143"/>
      <c r="O16" s="143"/>
      <c r="P16" s="143"/>
    </row>
    <row r="17" spans="1:16" s="141" customFormat="1" ht="25.5">
      <c r="A17" s="132" t="s">
        <v>133</v>
      </c>
      <c r="B17" s="129" t="s">
        <v>161</v>
      </c>
      <c r="C17" s="130" t="s">
        <v>176</v>
      </c>
      <c r="D17" s="139" t="s">
        <v>30</v>
      </c>
      <c r="E17" s="136">
        <v>1</v>
      </c>
      <c r="F17" s="144"/>
      <c r="G17" s="143"/>
      <c r="H17" s="144"/>
      <c r="I17" s="146"/>
      <c r="J17" s="143"/>
      <c r="K17" s="143"/>
      <c r="L17" s="143"/>
      <c r="M17" s="143"/>
      <c r="N17" s="143"/>
      <c r="O17" s="143"/>
      <c r="P17" s="143"/>
    </row>
    <row r="18" spans="1:16" s="141" customFormat="1" ht="25.5">
      <c r="A18" s="132" t="s">
        <v>134</v>
      </c>
      <c r="B18" s="129" t="s">
        <v>161</v>
      </c>
      <c r="C18" s="187" t="s">
        <v>189</v>
      </c>
      <c r="D18" s="188" t="s">
        <v>33</v>
      </c>
      <c r="E18" s="189">
        <v>0.5</v>
      </c>
      <c r="F18" s="144"/>
      <c r="G18" s="143"/>
      <c r="H18" s="144"/>
      <c r="I18" s="146"/>
      <c r="J18" s="143"/>
      <c r="K18" s="143"/>
      <c r="L18" s="143"/>
      <c r="M18" s="143"/>
      <c r="N18" s="143"/>
      <c r="O18" s="143"/>
      <c r="P18" s="143"/>
    </row>
    <row r="19" spans="1:16" s="141" customFormat="1" ht="15">
      <c r="A19" s="355" t="s">
        <v>177</v>
      </c>
      <c r="B19" s="355"/>
      <c r="C19" s="355"/>
      <c r="D19" s="355"/>
      <c r="E19" s="355"/>
      <c r="F19" s="144"/>
      <c r="G19" s="143"/>
      <c r="H19" s="144"/>
      <c r="I19" s="146"/>
      <c r="J19" s="143"/>
      <c r="K19" s="143"/>
      <c r="L19" s="143"/>
      <c r="M19" s="143"/>
      <c r="N19" s="143"/>
      <c r="O19" s="143"/>
      <c r="P19" s="143"/>
    </row>
    <row r="20" spans="1:16" s="141" customFormat="1" ht="14.25">
      <c r="A20" s="132"/>
      <c r="B20" s="132"/>
      <c r="C20" s="354" t="s">
        <v>178</v>
      </c>
      <c r="D20" s="354"/>
      <c r="E20" s="354"/>
      <c r="F20" s="144"/>
      <c r="G20" s="143"/>
      <c r="H20" s="144"/>
      <c r="I20" s="146"/>
      <c r="J20" s="143"/>
      <c r="K20" s="143"/>
      <c r="L20" s="143"/>
      <c r="M20" s="143"/>
      <c r="N20" s="143"/>
      <c r="O20" s="143"/>
      <c r="P20" s="143"/>
    </row>
    <row r="21" spans="1:16" s="141" customFormat="1" ht="25.5">
      <c r="A21" s="132" t="s">
        <v>135</v>
      </c>
      <c r="B21" s="129" t="s">
        <v>161</v>
      </c>
      <c r="C21" s="135" t="s">
        <v>696</v>
      </c>
      <c r="D21" s="139" t="s">
        <v>28</v>
      </c>
      <c r="E21" s="136">
        <v>6</v>
      </c>
      <c r="F21" s="144"/>
      <c r="G21" s="143"/>
      <c r="H21" s="144"/>
      <c r="I21" s="146"/>
      <c r="J21" s="143"/>
      <c r="K21" s="143"/>
      <c r="L21" s="143"/>
      <c r="M21" s="143"/>
      <c r="N21" s="143"/>
      <c r="O21" s="143"/>
      <c r="P21" s="143"/>
    </row>
    <row r="22" spans="1:16" s="141" customFormat="1" ht="14.25">
      <c r="A22" s="132" t="s">
        <v>136</v>
      </c>
      <c r="B22" s="129" t="s">
        <v>161</v>
      </c>
      <c r="C22" s="135" t="s">
        <v>702</v>
      </c>
      <c r="D22" s="139" t="s">
        <v>28</v>
      </c>
      <c r="E22" s="136">
        <v>16</v>
      </c>
      <c r="F22" s="144"/>
      <c r="G22" s="143"/>
      <c r="H22" s="144"/>
      <c r="I22" s="146"/>
      <c r="J22" s="143"/>
      <c r="K22" s="143"/>
      <c r="L22" s="143"/>
      <c r="M22" s="143"/>
      <c r="N22" s="143"/>
      <c r="O22" s="143"/>
      <c r="P22" s="143"/>
    </row>
    <row r="23" spans="1:16" s="141" customFormat="1" ht="14.25">
      <c r="A23" s="132" t="s">
        <v>137</v>
      </c>
      <c r="B23" s="129" t="s">
        <v>161</v>
      </c>
      <c r="C23" s="135" t="s">
        <v>697</v>
      </c>
      <c r="D23" s="139" t="s">
        <v>28</v>
      </c>
      <c r="E23" s="136">
        <v>22</v>
      </c>
      <c r="F23" s="144"/>
      <c r="G23" s="143"/>
      <c r="H23" s="144"/>
      <c r="I23" s="146"/>
      <c r="J23" s="143"/>
      <c r="K23" s="143"/>
      <c r="L23" s="143"/>
      <c r="M23" s="143"/>
      <c r="N23" s="143"/>
      <c r="O23" s="143"/>
      <c r="P23" s="143"/>
    </row>
    <row r="24" spans="1:16" s="141" customFormat="1" ht="14.25">
      <c r="A24" s="132" t="s">
        <v>138</v>
      </c>
      <c r="B24" s="129" t="s">
        <v>161</v>
      </c>
      <c r="C24" s="135" t="s">
        <v>179</v>
      </c>
      <c r="D24" s="149" t="s">
        <v>31</v>
      </c>
      <c r="E24" s="136">
        <f>ROUND(22*1.5*1.2,0)</f>
        <v>40</v>
      </c>
      <c r="F24" s="144"/>
      <c r="G24" s="143"/>
      <c r="H24" s="144"/>
      <c r="I24" s="146"/>
      <c r="J24" s="143"/>
      <c r="K24" s="143"/>
      <c r="L24" s="143"/>
      <c r="M24" s="143"/>
      <c r="N24" s="143"/>
      <c r="O24" s="143"/>
      <c r="P24" s="143"/>
    </row>
    <row r="25" spans="1:16" s="141" customFormat="1" ht="14.25">
      <c r="A25" s="132" t="s">
        <v>139</v>
      </c>
      <c r="B25" s="129" t="s">
        <v>161</v>
      </c>
      <c r="C25" s="135" t="s">
        <v>180</v>
      </c>
      <c r="D25" s="149" t="s">
        <v>31</v>
      </c>
      <c r="E25" s="136">
        <f>ROUND(22*0.45*0.45,0)</f>
        <v>4</v>
      </c>
      <c r="F25" s="144"/>
      <c r="G25" s="143"/>
      <c r="H25" s="144"/>
      <c r="I25" s="146"/>
      <c r="J25" s="143"/>
      <c r="K25" s="143"/>
      <c r="L25" s="143"/>
      <c r="M25" s="143"/>
      <c r="N25" s="143"/>
      <c r="O25" s="143"/>
      <c r="P25" s="143"/>
    </row>
    <row r="26" spans="1:16" s="141" customFormat="1" ht="14.25">
      <c r="A26" s="132"/>
      <c r="B26" s="132"/>
      <c r="C26" s="354" t="s">
        <v>181</v>
      </c>
      <c r="D26" s="354"/>
      <c r="E26" s="354"/>
      <c r="F26" s="144"/>
      <c r="G26" s="143"/>
      <c r="H26" s="144"/>
      <c r="I26" s="146"/>
      <c r="J26" s="143"/>
      <c r="K26" s="143"/>
      <c r="L26" s="143"/>
      <c r="M26" s="143"/>
      <c r="N26" s="143"/>
      <c r="O26" s="143"/>
      <c r="P26" s="143"/>
    </row>
    <row r="27" spans="1:16" s="141" customFormat="1" ht="25.5">
      <c r="A27" s="132" t="s">
        <v>140</v>
      </c>
      <c r="B27" s="129" t="s">
        <v>161</v>
      </c>
      <c r="C27" s="135" t="s">
        <v>859</v>
      </c>
      <c r="D27" s="139" t="s">
        <v>28</v>
      </c>
      <c r="E27" s="136">
        <v>18</v>
      </c>
      <c r="F27" s="144"/>
      <c r="G27" s="143"/>
      <c r="H27" s="144"/>
      <c r="I27" s="146"/>
      <c r="J27" s="143"/>
      <c r="K27" s="143"/>
      <c r="L27" s="143"/>
      <c r="M27" s="143"/>
      <c r="N27" s="143"/>
      <c r="O27" s="143"/>
      <c r="P27" s="143"/>
    </row>
    <row r="28" spans="1:16" s="141" customFormat="1" ht="14.25">
      <c r="A28" s="132" t="s">
        <v>141</v>
      </c>
      <c r="B28" s="129" t="s">
        <v>161</v>
      </c>
      <c r="C28" s="182" t="s">
        <v>699</v>
      </c>
      <c r="D28" s="139" t="s">
        <v>35</v>
      </c>
      <c r="E28" s="136">
        <v>1</v>
      </c>
      <c r="F28" s="144"/>
      <c r="G28" s="143"/>
      <c r="H28" s="144"/>
      <c r="I28" s="146"/>
      <c r="J28" s="143"/>
      <c r="K28" s="143"/>
      <c r="L28" s="143"/>
      <c r="M28" s="143"/>
      <c r="N28" s="143"/>
      <c r="O28" s="143"/>
      <c r="P28" s="143"/>
    </row>
    <row r="29" spans="1:16" s="141" customFormat="1" ht="14.25">
      <c r="A29" s="132" t="s">
        <v>142</v>
      </c>
      <c r="B29" s="129" t="s">
        <v>161</v>
      </c>
      <c r="C29" s="135" t="s">
        <v>860</v>
      </c>
      <c r="D29" s="139" t="s">
        <v>35</v>
      </c>
      <c r="E29" s="136">
        <v>6</v>
      </c>
      <c r="F29" s="144"/>
      <c r="G29" s="143"/>
      <c r="H29" s="144"/>
      <c r="I29" s="146"/>
      <c r="J29" s="143"/>
      <c r="K29" s="143"/>
      <c r="L29" s="143"/>
      <c r="M29" s="143"/>
      <c r="N29" s="143"/>
      <c r="O29" s="143"/>
      <c r="P29" s="143"/>
    </row>
    <row r="30" spans="1:16" s="141" customFormat="1" ht="14.25">
      <c r="A30" s="132" t="s">
        <v>143</v>
      </c>
      <c r="B30" s="129" t="s">
        <v>161</v>
      </c>
      <c r="C30" s="135" t="s">
        <v>861</v>
      </c>
      <c r="D30" s="139" t="s">
        <v>35</v>
      </c>
      <c r="E30" s="136">
        <v>1</v>
      </c>
      <c r="F30" s="144"/>
      <c r="G30" s="143"/>
      <c r="H30" s="144"/>
      <c r="I30" s="146"/>
      <c r="J30" s="143"/>
      <c r="K30" s="143"/>
      <c r="L30" s="143"/>
      <c r="M30" s="143"/>
      <c r="N30" s="143"/>
      <c r="O30" s="143"/>
      <c r="P30" s="143"/>
    </row>
    <row r="31" spans="1:16" s="141" customFormat="1" ht="14.25">
      <c r="A31" s="132" t="s">
        <v>144</v>
      </c>
      <c r="B31" s="129" t="s">
        <v>161</v>
      </c>
      <c r="C31" s="182" t="s">
        <v>698</v>
      </c>
      <c r="D31" s="178" t="s">
        <v>35</v>
      </c>
      <c r="E31" s="179">
        <v>1</v>
      </c>
      <c r="F31" s="144"/>
      <c r="G31" s="143"/>
      <c r="H31" s="144"/>
      <c r="I31" s="146"/>
      <c r="J31" s="143"/>
      <c r="K31" s="143"/>
      <c r="L31" s="143"/>
      <c r="M31" s="143"/>
      <c r="N31" s="143"/>
      <c r="O31" s="143"/>
      <c r="P31" s="143"/>
    </row>
    <row r="32" spans="1:16" s="141" customFormat="1" ht="38.25">
      <c r="A32" s="132" t="s">
        <v>145</v>
      </c>
      <c r="B32" s="129" t="s">
        <v>161</v>
      </c>
      <c r="C32" s="135" t="s">
        <v>862</v>
      </c>
      <c r="D32" s="215" t="s">
        <v>32</v>
      </c>
      <c r="E32" s="216">
        <v>1</v>
      </c>
      <c r="F32" s="144"/>
      <c r="G32" s="143"/>
      <c r="H32" s="144"/>
      <c r="I32" s="146"/>
      <c r="J32" s="143"/>
      <c r="K32" s="143"/>
      <c r="L32" s="143"/>
      <c r="M32" s="143"/>
      <c r="N32" s="143"/>
      <c r="O32" s="143"/>
      <c r="P32" s="143"/>
    </row>
    <row r="33" spans="1:16" s="141" customFormat="1" ht="38.25">
      <c r="A33" s="132" t="s">
        <v>146</v>
      </c>
      <c r="B33" s="129" t="s">
        <v>161</v>
      </c>
      <c r="C33" s="217" t="s">
        <v>866</v>
      </c>
      <c r="D33" s="218" t="s">
        <v>32</v>
      </c>
      <c r="E33" s="219">
        <v>1</v>
      </c>
      <c r="F33" s="144"/>
      <c r="G33" s="143"/>
      <c r="H33" s="144"/>
      <c r="I33" s="146"/>
      <c r="J33" s="143"/>
      <c r="K33" s="143"/>
      <c r="L33" s="143"/>
      <c r="M33" s="143"/>
      <c r="N33" s="143"/>
      <c r="O33" s="143"/>
      <c r="P33" s="143"/>
    </row>
    <row r="34" spans="1:16" s="141" customFormat="1" ht="25.5">
      <c r="A34" s="132" t="s">
        <v>147</v>
      </c>
      <c r="B34" s="129" t="s">
        <v>161</v>
      </c>
      <c r="C34" s="135" t="s">
        <v>863</v>
      </c>
      <c r="D34" s="139" t="s">
        <v>32</v>
      </c>
      <c r="E34" s="136">
        <v>1</v>
      </c>
      <c r="F34" s="144"/>
      <c r="G34" s="143"/>
      <c r="H34" s="144"/>
      <c r="I34" s="146"/>
      <c r="J34" s="143"/>
      <c r="K34" s="143"/>
      <c r="L34" s="143"/>
      <c r="M34" s="143"/>
      <c r="N34" s="143"/>
      <c r="O34" s="143"/>
      <c r="P34" s="143"/>
    </row>
    <row r="35" spans="1:16" s="141" customFormat="1" ht="14.25">
      <c r="A35" s="132" t="s">
        <v>148</v>
      </c>
      <c r="B35" s="129" t="s">
        <v>161</v>
      </c>
      <c r="C35" s="185" t="s">
        <v>703</v>
      </c>
      <c r="D35" s="139" t="s">
        <v>28</v>
      </c>
      <c r="E35" s="136">
        <v>6</v>
      </c>
      <c r="F35" s="144"/>
      <c r="G35" s="143"/>
      <c r="H35" s="144"/>
      <c r="I35" s="146"/>
      <c r="J35" s="143"/>
      <c r="K35" s="143"/>
      <c r="L35" s="143"/>
      <c r="M35" s="143"/>
      <c r="N35" s="143"/>
      <c r="O35" s="143"/>
      <c r="P35" s="143"/>
    </row>
    <row r="36" spans="1:16" s="141" customFormat="1" ht="14.25">
      <c r="A36" s="132" t="s">
        <v>149</v>
      </c>
      <c r="B36" s="129" t="s">
        <v>161</v>
      </c>
      <c r="C36" s="135" t="s">
        <v>186</v>
      </c>
      <c r="D36" s="139" t="s">
        <v>28</v>
      </c>
      <c r="E36" s="136">
        <v>22</v>
      </c>
      <c r="F36" s="144"/>
      <c r="G36" s="143"/>
      <c r="H36" s="144"/>
      <c r="I36" s="146"/>
      <c r="J36" s="143"/>
      <c r="K36" s="143"/>
      <c r="L36" s="143"/>
      <c r="M36" s="143"/>
      <c r="N36" s="143"/>
      <c r="O36" s="143"/>
      <c r="P36" s="143"/>
    </row>
    <row r="37" spans="1:16" s="141" customFormat="1" ht="25.5">
      <c r="A37" s="132" t="s">
        <v>150</v>
      </c>
      <c r="B37" s="129" t="s">
        <v>161</v>
      </c>
      <c r="C37" s="214" t="s">
        <v>864</v>
      </c>
      <c r="D37" s="183" t="s">
        <v>32</v>
      </c>
      <c r="E37" s="179">
        <v>1</v>
      </c>
      <c r="F37" s="144"/>
      <c r="G37" s="143"/>
      <c r="H37" s="144"/>
      <c r="I37" s="146"/>
      <c r="J37" s="143"/>
      <c r="K37" s="143"/>
      <c r="L37" s="143"/>
      <c r="M37" s="143"/>
      <c r="N37" s="143"/>
      <c r="O37" s="143"/>
      <c r="P37" s="143"/>
    </row>
    <row r="38" spans="1:16" s="141" customFormat="1" ht="25.5">
      <c r="A38" s="132" t="s">
        <v>151</v>
      </c>
      <c r="B38" s="129" t="s">
        <v>161</v>
      </c>
      <c r="C38" s="182" t="s">
        <v>187</v>
      </c>
      <c r="D38" s="184" t="s">
        <v>30</v>
      </c>
      <c r="E38" s="184">
        <v>2</v>
      </c>
      <c r="F38" s="144"/>
      <c r="G38" s="143"/>
      <c r="H38" s="144"/>
      <c r="I38" s="146"/>
      <c r="J38" s="143"/>
      <c r="K38" s="143"/>
      <c r="L38" s="143"/>
      <c r="M38" s="143"/>
      <c r="N38" s="143"/>
      <c r="O38" s="143"/>
      <c r="P38" s="143"/>
    </row>
    <row r="39" spans="1:16" s="141" customFormat="1" ht="51">
      <c r="A39" s="132" t="s">
        <v>152</v>
      </c>
      <c r="B39" s="129" t="s">
        <v>161</v>
      </c>
      <c r="C39" s="182" t="s">
        <v>865</v>
      </c>
      <c r="D39" s="184" t="s">
        <v>30</v>
      </c>
      <c r="E39" s="184">
        <v>1</v>
      </c>
      <c r="F39" s="144"/>
      <c r="G39" s="143"/>
      <c r="H39" s="144"/>
      <c r="I39" s="146"/>
      <c r="J39" s="143"/>
      <c r="K39" s="143"/>
      <c r="L39" s="143"/>
      <c r="M39" s="143"/>
      <c r="N39" s="143"/>
      <c r="O39" s="143"/>
      <c r="P39" s="143"/>
    </row>
    <row r="40" spans="1:16" s="141" customFormat="1" ht="14.25">
      <c r="A40" s="132" t="s">
        <v>153</v>
      </c>
      <c r="B40" s="129" t="s">
        <v>161</v>
      </c>
      <c r="C40" s="180" t="s">
        <v>700</v>
      </c>
      <c r="D40" s="181" t="s">
        <v>701</v>
      </c>
      <c r="E40" s="178">
        <v>0.3</v>
      </c>
      <c r="F40" s="144"/>
      <c r="G40" s="143"/>
      <c r="H40" s="144"/>
      <c r="I40" s="146"/>
      <c r="J40" s="143"/>
      <c r="K40" s="143"/>
      <c r="L40" s="143"/>
      <c r="M40" s="143"/>
      <c r="N40" s="143"/>
      <c r="O40" s="143"/>
      <c r="P40" s="143"/>
    </row>
    <row r="41" spans="1:16" s="141" customFormat="1" ht="14.25">
      <c r="A41" s="132"/>
      <c r="B41" s="132"/>
      <c r="C41" s="354" t="s">
        <v>182</v>
      </c>
      <c r="D41" s="354"/>
      <c r="E41" s="354"/>
      <c r="F41" s="144"/>
      <c r="G41" s="143"/>
      <c r="H41" s="144"/>
      <c r="I41" s="146"/>
      <c r="J41" s="143"/>
      <c r="K41" s="143"/>
      <c r="L41" s="143"/>
      <c r="M41" s="143"/>
      <c r="N41" s="143"/>
      <c r="O41" s="143"/>
      <c r="P41" s="143"/>
    </row>
    <row r="42" spans="1:16" s="141" customFormat="1" ht="63.75">
      <c r="A42" s="132" t="s">
        <v>154</v>
      </c>
      <c r="B42" s="129" t="s">
        <v>161</v>
      </c>
      <c r="C42" s="182" t="s">
        <v>183</v>
      </c>
      <c r="D42" s="183" t="s">
        <v>184</v>
      </c>
      <c r="E42" s="179">
        <v>1</v>
      </c>
      <c r="F42" s="144"/>
      <c r="G42" s="143"/>
      <c r="H42" s="144"/>
      <c r="I42" s="146"/>
      <c r="J42" s="143"/>
      <c r="K42" s="143"/>
      <c r="L42" s="143"/>
      <c r="M42" s="143"/>
      <c r="N42" s="143"/>
      <c r="O42" s="143"/>
      <c r="P42" s="143"/>
    </row>
    <row r="43" spans="1:16" s="141" customFormat="1" ht="63.75">
      <c r="A43" s="132" t="s">
        <v>155</v>
      </c>
      <c r="B43" s="129" t="s">
        <v>161</v>
      </c>
      <c r="C43" s="182" t="s">
        <v>185</v>
      </c>
      <c r="D43" s="183" t="s">
        <v>184</v>
      </c>
      <c r="E43" s="179">
        <v>1</v>
      </c>
      <c r="F43" s="144"/>
      <c r="G43" s="143"/>
      <c r="H43" s="144"/>
      <c r="I43" s="146"/>
      <c r="J43" s="143"/>
      <c r="K43" s="143"/>
      <c r="L43" s="143"/>
      <c r="M43" s="143"/>
      <c r="N43" s="143"/>
      <c r="O43" s="143"/>
      <c r="P43" s="143"/>
    </row>
    <row r="44" spans="1:16" s="141" customFormat="1" ht="25.5">
      <c r="A44" s="132" t="s">
        <v>156</v>
      </c>
      <c r="B44" s="129" t="s">
        <v>161</v>
      </c>
      <c r="C44" s="175" t="s">
        <v>188</v>
      </c>
      <c r="D44" s="183" t="s">
        <v>184</v>
      </c>
      <c r="E44" s="179">
        <v>1</v>
      </c>
      <c r="F44" s="144"/>
      <c r="G44" s="143"/>
      <c r="H44" s="144"/>
      <c r="I44" s="146"/>
      <c r="J44" s="143"/>
      <c r="K44" s="143"/>
      <c r="L44" s="143"/>
      <c r="M44" s="143"/>
      <c r="N44" s="143"/>
      <c r="O44" s="143"/>
      <c r="P44" s="143"/>
    </row>
    <row r="45" spans="1:16" s="141" customFormat="1" ht="38.25">
      <c r="A45" s="132" t="s">
        <v>932</v>
      </c>
      <c r="B45" s="254"/>
      <c r="C45" s="255" t="s">
        <v>933</v>
      </c>
      <c r="D45" s="256" t="s">
        <v>32</v>
      </c>
      <c r="E45" s="257">
        <v>1</v>
      </c>
      <c r="F45" s="258"/>
      <c r="G45" s="250"/>
      <c r="H45" s="258"/>
      <c r="I45" s="259"/>
      <c r="J45" s="250"/>
      <c r="K45" s="250"/>
      <c r="L45" s="250"/>
      <c r="M45" s="250"/>
      <c r="N45" s="250"/>
      <c r="O45" s="250"/>
      <c r="P45" s="250"/>
    </row>
    <row r="46" spans="1:16" ht="15.75" thickBot="1">
      <c r="A46" s="107"/>
      <c r="B46" s="107"/>
      <c r="C46" s="69"/>
      <c r="D46" s="70"/>
      <c r="E46" s="70"/>
      <c r="F46" s="93"/>
      <c r="G46" s="71"/>
      <c r="H46" s="71"/>
      <c r="I46" s="93"/>
      <c r="J46" s="93"/>
      <c r="K46" s="94"/>
      <c r="L46" s="94"/>
      <c r="M46" s="94"/>
      <c r="N46" s="94"/>
      <c r="O46" s="94"/>
      <c r="P46" s="94"/>
    </row>
    <row r="47" spans="1:16" ht="26.25" thickTop="1">
      <c r="A47" s="95"/>
      <c r="B47" s="95"/>
      <c r="C47" s="68" t="s">
        <v>169</v>
      </c>
      <c r="D47" s="96"/>
      <c r="E47" s="97"/>
      <c r="F47" s="98"/>
      <c r="G47" s="98"/>
      <c r="H47" s="98"/>
      <c r="I47" s="98"/>
      <c r="J47" s="98"/>
      <c r="K47" s="99"/>
      <c r="L47" s="100">
        <f>SUM(L11:L46)</f>
        <v>0</v>
      </c>
      <c r="M47" s="100">
        <f>SUM(M11:M46)</f>
        <v>0</v>
      </c>
      <c r="N47" s="100">
        <f>SUM(N11:N46)</f>
        <v>0</v>
      </c>
      <c r="O47" s="100">
        <f>SUM(O11:O46)</f>
        <v>0</v>
      </c>
      <c r="P47" s="100">
        <f>SUM(P11:P46)</f>
        <v>0</v>
      </c>
    </row>
    <row r="48" spans="1:16" ht="12.75">
      <c r="A48" s="120" t="s">
        <v>77</v>
      </c>
      <c r="B48" s="120"/>
      <c r="C48" s="124"/>
      <c r="D48" s="158" t="str">
        <f>N6</f>
        <v>201__ gada __._______</v>
      </c>
      <c r="E48" s="121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</row>
    <row r="49" spans="1:16" ht="12.75">
      <c r="A49" s="116"/>
      <c r="B49" s="157"/>
      <c r="C49" s="91"/>
      <c r="D49" s="126"/>
      <c r="E49" s="121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</row>
    <row r="50" spans="1:16" ht="12.75">
      <c r="A50" s="120" t="s">
        <v>9</v>
      </c>
      <c r="B50" s="120"/>
      <c r="C50" s="119"/>
      <c r="D50" s="158" t="str">
        <f>N6</f>
        <v>201__ gada __._______</v>
      </c>
      <c r="E50" s="123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</row>
    <row r="51" spans="1:5" ht="12.75">
      <c r="A51" s="120" t="s">
        <v>162</v>
      </c>
      <c r="B51" s="120">
        <f>'LT-1;SagatavZemesd'!B67</f>
        <v>0</v>
      </c>
      <c r="C51" s="119"/>
      <c r="E51" s="123"/>
    </row>
    <row r="52" spans="1:5" ht="12.75">
      <c r="A52" s="120"/>
      <c r="B52" s="120"/>
      <c r="C52" s="119"/>
      <c r="E52" s="123"/>
    </row>
  </sheetData>
  <mergeCells count="19">
    <mergeCell ref="C2:F2"/>
    <mergeCell ref="C4:E4"/>
    <mergeCell ref="C5:E5"/>
    <mergeCell ref="C6:E6"/>
    <mergeCell ref="C7:E7"/>
    <mergeCell ref="F8:K8"/>
    <mergeCell ref="B8:B9"/>
    <mergeCell ref="A8:A9"/>
    <mergeCell ref="C41:E41"/>
    <mergeCell ref="L6:M6"/>
    <mergeCell ref="L8:P8"/>
    <mergeCell ref="C8:C9"/>
    <mergeCell ref="D8:D9"/>
    <mergeCell ref="E8:E9"/>
    <mergeCell ref="A12:E12"/>
    <mergeCell ref="C13:E13"/>
    <mergeCell ref="A19:E19"/>
    <mergeCell ref="C20:E20"/>
    <mergeCell ref="C26:E26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1" horizontalDpi="600" verticalDpi="600" orientation="portrait" paperSize="9" scale="41" r:id="rId1"/>
  <headerFooter>
    <oddFooter>&amp;CLapaspuse &amp;P no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48"/>
  <sheetViews>
    <sheetView showZeros="0" zoomScaleSheetLayoutView="90" workbookViewId="0" topLeftCell="A1">
      <pane ySplit="10" topLeftCell="A35" activePane="bottomLeft" state="frozen"/>
      <selection pane="bottomLeft" activeCell="H38" sqref="H38"/>
    </sheetView>
  </sheetViews>
  <sheetFormatPr defaultColWidth="9.140625" defaultRowHeight="12.75" outlineLevelRow="1" outlineLevelCol="1"/>
  <cols>
    <col min="1" max="1" width="13.8515625" style="122" customWidth="1"/>
    <col min="2" max="2" width="13.8515625" style="122" hidden="1" customWidth="1"/>
    <col min="3" max="3" width="49.57421875" style="122" customWidth="1"/>
    <col min="4" max="4" width="7.140625" style="122" customWidth="1"/>
    <col min="5" max="5" width="14.57421875" style="122" customWidth="1"/>
    <col min="6" max="6" width="15.421875" style="122" customWidth="1" outlineLevel="1"/>
    <col min="7" max="7" width="16.00390625" style="122" customWidth="1" outlineLevel="1"/>
    <col min="8" max="8" width="15.7109375" style="122" customWidth="1" outlineLevel="1"/>
    <col min="9" max="9" width="15.140625" style="122" customWidth="1" outlineLevel="1"/>
    <col min="10" max="10" width="14.421875" style="122" customWidth="1" outlineLevel="1"/>
    <col min="11" max="11" width="14.00390625" style="122" customWidth="1" outlineLevel="1"/>
    <col min="12" max="12" width="13.00390625" style="122" customWidth="1" outlineLevel="1"/>
    <col min="13" max="13" width="13.28125" style="122" customWidth="1" outlineLevel="1"/>
    <col min="14" max="14" width="13.57421875" style="122" customWidth="1" outlineLevel="1"/>
    <col min="15" max="15" width="13.28125" style="122" customWidth="1" outlineLevel="1"/>
    <col min="16" max="16" width="13.140625" style="122" customWidth="1" outlineLevel="1"/>
    <col min="17" max="17" width="10.28125" style="122" bestFit="1" customWidth="1"/>
    <col min="18" max="16384" width="9.140625" style="122" customWidth="1"/>
  </cols>
  <sheetData>
    <row r="1" spans="1:16" s="126" customFormat="1" ht="12.75" outlineLevel="1">
      <c r="A1" s="86"/>
      <c r="B1" s="86"/>
      <c r="C1" s="86"/>
      <c r="D1" s="86"/>
      <c r="E1" s="86"/>
      <c r="F1" s="86"/>
      <c r="G1" s="86"/>
      <c r="H1" s="86"/>
      <c r="I1" s="86"/>
      <c r="J1" s="88"/>
      <c r="K1" s="86"/>
      <c r="L1" s="86"/>
      <c r="M1" s="86"/>
      <c r="N1" s="86"/>
      <c r="O1" s="86"/>
      <c r="P1" s="86"/>
    </row>
    <row r="2" spans="1:16" s="126" customFormat="1" ht="15.75" outlineLevel="1" thickBot="1">
      <c r="A2" s="101"/>
      <c r="B2" s="101"/>
      <c r="C2" s="334" t="s">
        <v>194</v>
      </c>
      <c r="D2" s="334"/>
      <c r="E2" s="334"/>
      <c r="F2" s="334"/>
      <c r="G2" s="86"/>
      <c r="H2" s="86"/>
      <c r="I2" s="86"/>
      <c r="J2" s="88"/>
      <c r="K2" s="86"/>
      <c r="L2" s="86"/>
      <c r="M2" s="86"/>
      <c r="N2" s="86"/>
      <c r="O2" s="86"/>
      <c r="P2" s="86"/>
    </row>
    <row r="3" spans="3:16" s="2" customFormat="1" ht="15.75" customHeight="1" thickTop="1">
      <c r="C3" s="125" t="s">
        <v>193</v>
      </c>
      <c r="D3" s="62"/>
      <c r="E3" s="62"/>
      <c r="F3" s="10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2" customFormat="1" ht="25.5">
      <c r="A4" s="63" t="s">
        <v>16</v>
      </c>
      <c r="B4" s="63"/>
      <c r="C4" s="328" t="str">
        <f>'LT-1;SagatavZemesd'!C4:E4</f>
        <v>Esošās katlu mājas Kusā efektivitātes paaugstināšana</v>
      </c>
      <c r="D4" s="353"/>
      <c r="E4" s="35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2" customFormat="1" ht="12.75">
      <c r="A5" s="5" t="s">
        <v>17</v>
      </c>
      <c r="B5" s="5"/>
      <c r="C5" s="328" t="str">
        <f>'LT-1;SagatavZemesd'!C5:E5</f>
        <v>Kusas katlu māja, Aronas pagasts, Madonas novads</v>
      </c>
      <c r="D5" s="353"/>
      <c r="E5" s="353"/>
      <c r="F5" s="10"/>
      <c r="G5" s="10"/>
      <c r="H5" s="10"/>
      <c r="I5" s="10"/>
      <c r="J5" s="10"/>
      <c r="K5" s="10"/>
      <c r="L5" s="10"/>
      <c r="M5" s="5"/>
      <c r="N5" s="5"/>
      <c r="O5" s="5"/>
      <c r="P5" s="5"/>
    </row>
    <row r="6" spans="1:16" s="2" customFormat="1" ht="12.75">
      <c r="A6" s="5" t="s">
        <v>18</v>
      </c>
      <c r="B6" s="5"/>
      <c r="C6" s="328" t="str">
        <f>'LT-1;SagatavZemesd'!C6:E6</f>
        <v>SIA "Madonas Siltums"</v>
      </c>
      <c r="D6" s="353"/>
      <c r="E6" s="353"/>
      <c r="F6" s="74"/>
      <c r="G6" s="74"/>
      <c r="H6" s="120"/>
      <c r="I6" s="51" t="s">
        <v>14</v>
      </c>
      <c r="J6" s="156">
        <f>P44</f>
        <v>0</v>
      </c>
      <c r="K6" s="92" t="str">
        <f>'LT-1;SagatavZemesd'!K6</f>
        <v>€</v>
      </c>
      <c r="L6" s="352" t="s">
        <v>160</v>
      </c>
      <c r="M6" s="352"/>
      <c r="N6" s="92" t="str">
        <f>'LT-1;SagatavZemesd'!N6</f>
        <v>201__ gada __._______</v>
      </c>
      <c r="O6" s="76"/>
      <c r="P6" s="76"/>
    </row>
    <row r="7" spans="1:16" s="2" customFormat="1" ht="13.5" thickBot="1">
      <c r="A7" s="5" t="s">
        <v>19</v>
      </c>
      <c r="B7" s="5"/>
      <c r="C7" s="351">
        <f>'LT-1;SagatavZemesd'!C7:E7</f>
        <v>0</v>
      </c>
      <c r="D7" s="325"/>
      <c r="E7" s="325"/>
      <c r="F7" s="75" t="s">
        <v>160</v>
      </c>
      <c r="G7" s="76"/>
      <c r="H7" s="75" t="str">
        <f>'LT-1;SagatavZemesd'!H7</f>
        <v xml:space="preserve">201__ .gada cenās uz </v>
      </c>
      <c r="I7" s="5"/>
      <c r="J7" s="75" t="s">
        <v>190</v>
      </c>
      <c r="K7" s="75" t="str">
        <f>'LT-1;SagatavZemesd'!K7</f>
        <v>rasējumiem</v>
      </c>
      <c r="L7" s="5"/>
      <c r="M7" s="5"/>
      <c r="N7" s="76"/>
      <c r="O7" s="76"/>
      <c r="P7" s="76"/>
    </row>
    <row r="8" spans="1:16" s="2" customFormat="1" ht="12.75" customHeight="1">
      <c r="A8" s="344" t="s">
        <v>20</v>
      </c>
      <c r="B8" s="349" t="s">
        <v>157</v>
      </c>
      <c r="C8" s="322" t="s">
        <v>21</v>
      </c>
      <c r="D8" s="347" t="s">
        <v>22</v>
      </c>
      <c r="E8" s="347" t="s">
        <v>23</v>
      </c>
      <c r="F8" s="322" t="s">
        <v>24</v>
      </c>
      <c r="G8" s="322"/>
      <c r="H8" s="322"/>
      <c r="I8" s="322"/>
      <c r="J8" s="322"/>
      <c r="K8" s="322"/>
      <c r="L8" s="322" t="s">
        <v>25</v>
      </c>
      <c r="M8" s="322" t="s">
        <v>25</v>
      </c>
      <c r="N8" s="322"/>
      <c r="O8" s="322"/>
      <c r="P8" s="323"/>
    </row>
    <row r="9" spans="1:16" s="2" customFormat="1" ht="55.5" customHeight="1" thickBot="1">
      <c r="A9" s="345"/>
      <c r="B9" s="350"/>
      <c r="C9" s="346"/>
      <c r="D9" s="348"/>
      <c r="E9" s="348"/>
      <c r="F9" s="55" t="s">
        <v>26</v>
      </c>
      <c r="G9" s="55" t="s">
        <v>83</v>
      </c>
      <c r="H9" s="55" t="s">
        <v>84</v>
      </c>
      <c r="I9" s="77" t="s">
        <v>85</v>
      </c>
      <c r="J9" s="55" t="s">
        <v>86</v>
      </c>
      <c r="K9" s="55" t="s">
        <v>87</v>
      </c>
      <c r="L9" s="55" t="s">
        <v>27</v>
      </c>
      <c r="M9" s="55" t="s">
        <v>88</v>
      </c>
      <c r="N9" s="55" t="s">
        <v>89</v>
      </c>
      <c r="O9" s="55" t="s">
        <v>86</v>
      </c>
      <c r="P9" s="78" t="s">
        <v>90</v>
      </c>
    </row>
    <row r="10" spans="1:16" s="2" customFormat="1" ht="13.5" thickBot="1">
      <c r="A10" s="79">
        <v>1</v>
      </c>
      <c r="B10" s="87">
        <v>2</v>
      </c>
      <c r="C10" s="80">
        <v>3</v>
      </c>
      <c r="D10" s="80">
        <v>4</v>
      </c>
      <c r="E10" s="80">
        <v>5</v>
      </c>
      <c r="F10" s="87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80">
        <v>12</v>
      </c>
      <c r="M10" s="80">
        <v>13</v>
      </c>
      <c r="N10" s="80">
        <v>14</v>
      </c>
      <c r="O10" s="80">
        <v>15</v>
      </c>
      <c r="P10" s="81">
        <v>16</v>
      </c>
    </row>
    <row r="11" spans="1:16" s="126" customFormat="1" ht="15" thickBot="1">
      <c r="A11" s="132"/>
      <c r="B11" s="129"/>
      <c r="C11" s="191"/>
      <c r="D11" s="192"/>
      <c r="E11" s="192"/>
      <c r="F11" s="144"/>
      <c r="G11" s="143"/>
      <c r="H11" s="144"/>
      <c r="I11" s="193"/>
      <c r="J11" s="143"/>
      <c r="K11" s="143"/>
      <c r="L11" s="143"/>
      <c r="M11" s="143"/>
      <c r="N11" s="143"/>
      <c r="O11" s="143"/>
      <c r="P11" s="143"/>
    </row>
    <row r="12" spans="1:16" ht="18.75" thickBot="1">
      <c r="A12" s="360" t="s">
        <v>715</v>
      </c>
      <c r="B12" s="361"/>
      <c r="C12" s="361"/>
      <c r="D12" s="361"/>
      <c r="E12" s="362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</row>
    <row r="13" spans="1:16" s="66" customFormat="1" ht="15" customHeight="1">
      <c r="A13" s="359" t="s">
        <v>128</v>
      </c>
      <c r="B13" s="359"/>
      <c r="C13" s="359"/>
      <c r="D13" s="359"/>
      <c r="E13" s="359"/>
      <c r="F13" s="72"/>
      <c r="G13" s="145"/>
      <c r="H13" s="29"/>
      <c r="I13" s="29"/>
      <c r="J13" s="29"/>
      <c r="K13" s="64"/>
      <c r="L13" s="64"/>
      <c r="M13" s="64"/>
      <c r="N13" s="64"/>
      <c r="O13" s="64"/>
      <c r="P13" s="65"/>
    </row>
    <row r="14" spans="1:5" s="126" customFormat="1" ht="14.25">
      <c r="A14" s="131"/>
      <c r="B14" s="131"/>
      <c r="C14" s="354" t="s">
        <v>92</v>
      </c>
      <c r="D14" s="354"/>
      <c r="E14" s="354"/>
    </row>
    <row r="15" spans="1:16" s="126" customFormat="1" ht="12.75">
      <c r="A15" s="222" t="s">
        <v>78</v>
      </c>
      <c r="B15" s="223" t="s">
        <v>161</v>
      </c>
      <c r="C15" s="130" t="s">
        <v>101</v>
      </c>
      <c r="D15" s="139" t="s">
        <v>32</v>
      </c>
      <c r="E15" s="136">
        <v>1</v>
      </c>
      <c r="F15" s="144"/>
      <c r="G15" s="143"/>
      <c r="H15" s="144"/>
      <c r="I15" s="146"/>
      <c r="J15" s="143"/>
      <c r="K15" s="143"/>
      <c r="L15" s="143"/>
      <c r="M15" s="143"/>
      <c r="N15" s="143"/>
      <c r="O15" s="143"/>
      <c r="P15" s="143"/>
    </row>
    <row r="16" spans="1:5" s="126" customFormat="1" ht="14.25">
      <c r="A16" s="132"/>
      <c r="B16" s="131"/>
      <c r="C16" s="354" t="s">
        <v>34</v>
      </c>
      <c r="D16" s="354"/>
      <c r="E16" s="354"/>
    </row>
    <row r="17" spans="1:16" s="126" customFormat="1" ht="12.75">
      <c r="A17" s="222" t="s">
        <v>79</v>
      </c>
      <c r="B17" s="223" t="s">
        <v>161</v>
      </c>
      <c r="C17" s="190" t="s">
        <v>738</v>
      </c>
      <c r="D17" s="139" t="s">
        <v>35</v>
      </c>
      <c r="E17" s="133">
        <v>3</v>
      </c>
      <c r="F17" s="144"/>
      <c r="G17" s="143"/>
      <c r="H17" s="144"/>
      <c r="I17" s="193"/>
      <c r="J17" s="143"/>
      <c r="K17" s="143"/>
      <c r="L17" s="143"/>
      <c r="M17" s="143"/>
      <c r="N17" s="143"/>
      <c r="O17" s="143"/>
      <c r="P17" s="143"/>
    </row>
    <row r="18" spans="1:16" s="66" customFormat="1" ht="15" customHeight="1">
      <c r="A18" s="359" t="s">
        <v>739</v>
      </c>
      <c r="B18" s="359"/>
      <c r="C18" s="359"/>
      <c r="D18" s="359"/>
      <c r="E18" s="359"/>
      <c r="F18" s="72"/>
      <c r="G18" s="145"/>
      <c r="H18" s="29"/>
      <c r="I18" s="29"/>
      <c r="J18" s="29"/>
      <c r="K18" s="64"/>
      <c r="L18" s="64"/>
      <c r="M18" s="64"/>
      <c r="N18" s="64"/>
      <c r="O18" s="64"/>
      <c r="P18" s="65"/>
    </row>
    <row r="19" spans="1:16" s="126" customFormat="1" ht="31.5" customHeight="1">
      <c r="A19" s="222" t="s">
        <v>80</v>
      </c>
      <c r="B19" s="223" t="s">
        <v>161</v>
      </c>
      <c r="C19" s="191" t="s">
        <v>748</v>
      </c>
      <c r="D19" s="139" t="s">
        <v>32</v>
      </c>
      <c r="E19" s="134">
        <v>1</v>
      </c>
      <c r="F19" s="52"/>
      <c r="G19" s="143"/>
      <c r="H19" s="144"/>
      <c r="I19" s="85"/>
      <c r="J19" s="143"/>
      <c r="K19" s="143"/>
      <c r="L19" s="143"/>
      <c r="M19" s="143"/>
      <c r="N19" s="143"/>
      <c r="O19" s="143"/>
      <c r="P19" s="143"/>
    </row>
    <row r="20" spans="1:16" s="126" customFormat="1" ht="31.5" customHeight="1">
      <c r="A20" s="222" t="s">
        <v>81</v>
      </c>
      <c r="B20" s="223" t="s">
        <v>161</v>
      </c>
      <c r="C20" s="195" t="s">
        <v>749</v>
      </c>
      <c r="D20" s="196" t="s">
        <v>28</v>
      </c>
      <c r="E20" s="134">
        <v>3</v>
      </c>
      <c r="F20" s="52"/>
      <c r="G20" s="143"/>
      <c r="H20" s="144"/>
      <c r="I20" s="85"/>
      <c r="J20" s="143"/>
      <c r="K20" s="143"/>
      <c r="L20" s="143"/>
      <c r="M20" s="143"/>
      <c r="N20" s="143"/>
      <c r="O20" s="143"/>
      <c r="P20" s="143"/>
    </row>
    <row r="21" spans="1:16" s="126" customFormat="1" ht="12.75">
      <c r="A21" s="222" t="s">
        <v>82</v>
      </c>
      <c r="B21" s="223" t="s">
        <v>161</v>
      </c>
      <c r="C21" s="191" t="s">
        <v>740</v>
      </c>
      <c r="D21" s="196" t="s">
        <v>35</v>
      </c>
      <c r="E21" s="134">
        <v>1</v>
      </c>
      <c r="F21" s="52"/>
      <c r="G21" s="143"/>
      <c r="H21" s="144"/>
      <c r="I21" s="85"/>
      <c r="J21" s="143"/>
      <c r="K21" s="143"/>
      <c r="L21" s="143"/>
      <c r="M21" s="143"/>
      <c r="N21" s="143"/>
      <c r="O21" s="143"/>
      <c r="P21" s="143"/>
    </row>
    <row r="22" spans="1:16" s="126" customFormat="1" ht="24" customHeight="1">
      <c r="A22" s="222" t="s">
        <v>117</v>
      </c>
      <c r="B22" s="223" t="s">
        <v>161</v>
      </c>
      <c r="C22" s="191" t="s">
        <v>704</v>
      </c>
      <c r="D22" s="194" t="s">
        <v>30</v>
      </c>
      <c r="E22" s="194">
        <v>1</v>
      </c>
      <c r="F22" s="52"/>
      <c r="G22" s="143"/>
      <c r="H22" s="144"/>
      <c r="I22" s="85"/>
      <c r="J22" s="143"/>
      <c r="K22" s="143"/>
      <c r="L22" s="143"/>
      <c r="M22" s="143"/>
      <c r="N22" s="143"/>
      <c r="O22" s="143"/>
      <c r="P22" s="143"/>
    </row>
    <row r="23" spans="1:16" s="126" customFormat="1" ht="15">
      <c r="A23" s="359" t="s">
        <v>741</v>
      </c>
      <c r="B23" s="359"/>
      <c r="C23" s="359"/>
      <c r="D23" s="359"/>
      <c r="E23" s="359"/>
      <c r="F23" s="52"/>
      <c r="G23" s="143"/>
      <c r="H23" s="144"/>
      <c r="I23" s="85"/>
      <c r="J23" s="143"/>
      <c r="K23" s="143"/>
      <c r="L23" s="143"/>
      <c r="M23" s="143"/>
      <c r="N23" s="143"/>
      <c r="O23" s="143"/>
      <c r="P23" s="143"/>
    </row>
    <row r="24" spans="1:16" s="126" customFormat="1" ht="27">
      <c r="A24" s="222" t="s">
        <v>118</v>
      </c>
      <c r="B24" s="223" t="s">
        <v>161</v>
      </c>
      <c r="C24" s="195" t="s">
        <v>751</v>
      </c>
      <c r="D24" s="139" t="s">
        <v>32</v>
      </c>
      <c r="E24" s="134">
        <v>1</v>
      </c>
      <c r="F24" s="52"/>
      <c r="G24" s="143"/>
      <c r="H24" s="144"/>
      <c r="I24" s="85"/>
      <c r="J24" s="143"/>
      <c r="K24" s="143"/>
      <c r="L24" s="143"/>
      <c r="M24" s="143"/>
      <c r="N24" s="143"/>
      <c r="O24" s="143"/>
      <c r="P24" s="143"/>
    </row>
    <row r="25" spans="1:16" s="126" customFormat="1" ht="25.5">
      <c r="A25" s="222" t="s">
        <v>119</v>
      </c>
      <c r="B25" s="223" t="s">
        <v>161</v>
      </c>
      <c r="C25" s="195" t="s">
        <v>750</v>
      </c>
      <c r="D25" s="196" t="s">
        <v>28</v>
      </c>
      <c r="E25" s="134">
        <v>1</v>
      </c>
      <c r="F25" s="52"/>
      <c r="G25" s="143"/>
      <c r="H25" s="144"/>
      <c r="I25" s="85"/>
      <c r="J25" s="143"/>
      <c r="K25" s="143"/>
      <c r="L25" s="143"/>
      <c r="M25" s="143"/>
      <c r="N25" s="143"/>
      <c r="O25" s="143"/>
      <c r="P25" s="143"/>
    </row>
    <row r="26" spans="1:16" s="126" customFormat="1" ht="12.75">
      <c r="A26" s="222" t="s">
        <v>120</v>
      </c>
      <c r="B26" s="223" t="s">
        <v>161</v>
      </c>
      <c r="C26" s="191" t="s">
        <v>742</v>
      </c>
      <c r="D26" s="196" t="s">
        <v>35</v>
      </c>
      <c r="E26" s="134">
        <v>1</v>
      </c>
      <c r="F26" s="52"/>
      <c r="G26" s="143"/>
      <c r="H26" s="144"/>
      <c r="I26" s="85"/>
      <c r="J26" s="143"/>
      <c r="K26" s="143"/>
      <c r="L26" s="143"/>
      <c r="M26" s="143"/>
      <c r="N26" s="143"/>
      <c r="O26" s="143"/>
      <c r="P26" s="143"/>
    </row>
    <row r="27" spans="1:16" s="126" customFormat="1" ht="25.5">
      <c r="A27" s="222" t="s">
        <v>121</v>
      </c>
      <c r="B27" s="223" t="s">
        <v>161</v>
      </c>
      <c r="C27" s="191" t="s">
        <v>704</v>
      </c>
      <c r="D27" s="194" t="s">
        <v>30</v>
      </c>
      <c r="E27" s="194">
        <v>1</v>
      </c>
      <c r="F27" s="225"/>
      <c r="G27" s="143"/>
      <c r="H27" s="144"/>
      <c r="I27" s="85"/>
      <c r="J27" s="143"/>
      <c r="K27" s="143"/>
      <c r="L27" s="143"/>
      <c r="M27" s="143"/>
      <c r="N27" s="143"/>
      <c r="O27" s="143"/>
      <c r="P27" s="143"/>
    </row>
    <row r="28" spans="1:16" s="126" customFormat="1" ht="18.75">
      <c r="A28" s="359" t="s">
        <v>705</v>
      </c>
      <c r="B28" s="359"/>
      <c r="C28" s="359"/>
      <c r="D28" s="359"/>
      <c r="E28" s="359"/>
      <c r="F28" s="229"/>
      <c r="G28" s="143"/>
      <c r="H28" s="144"/>
      <c r="I28" s="85"/>
      <c r="J28" s="143"/>
      <c r="K28" s="143"/>
      <c r="L28" s="143"/>
      <c r="M28" s="143"/>
      <c r="N28" s="143"/>
      <c r="O28" s="143"/>
      <c r="P28" s="143"/>
    </row>
    <row r="29" spans="1:16" s="126" customFormat="1" ht="14.25" customHeight="1">
      <c r="A29" s="222" t="s">
        <v>122</v>
      </c>
      <c r="B29" s="223" t="s">
        <v>161</v>
      </c>
      <c r="C29" s="236" t="s">
        <v>706</v>
      </c>
      <c r="D29" s="139" t="s">
        <v>35</v>
      </c>
      <c r="E29" s="139">
        <v>3</v>
      </c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</row>
    <row r="30" spans="1:16" s="126" customFormat="1" ht="20.25" customHeight="1">
      <c r="A30" s="222" t="s">
        <v>123</v>
      </c>
      <c r="B30" s="223" t="s">
        <v>161</v>
      </c>
      <c r="C30" s="236" t="s">
        <v>707</v>
      </c>
      <c r="D30" s="139" t="s">
        <v>35</v>
      </c>
      <c r="E30" s="139">
        <v>3</v>
      </c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</row>
    <row r="31" spans="1:16" s="126" customFormat="1" ht="12.75">
      <c r="A31" s="222" t="s">
        <v>124</v>
      </c>
      <c r="B31" s="223" t="s">
        <v>161</v>
      </c>
      <c r="C31" s="236" t="s">
        <v>743</v>
      </c>
      <c r="D31" s="139" t="s">
        <v>35</v>
      </c>
      <c r="E31" s="192">
        <v>3</v>
      </c>
      <c r="F31" s="52"/>
      <c r="G31" s="143"/>
      <c r="H31" s="144"/>
      <c r="I31" s="85"/>
      <c r="J31" s="143"/>
      <c r="K31" s="143"/>
      <c r="L31" s="143"/>
      <c r="M31" s="143"/>
      <c r="N31" s="143"/>
      <c r="O31" s="143"/>
      <c r="P31" s="143"/>
    </row>
    <row r="32" spans="1:16" s="126" customFormat="1" ht="25.5">
      <c r="A32" s="222" t="s">
        <v>125</v>
      </c>
      <c r="B32" s="223" t="s">
        <v>161</v>
      </c>
      <c r="C32" s="191" t="s">
        <v>191</v>
      </c>
      <c r="D32" s="194" t="s">
        <v>30</v>
      </c>
      <c r="E32" s="194">
        <v>3</v>
      </c>
      <c r="F32" s="144"/>
      <c r="G32" s="143"/>
      <c r="H32" s="144"/>
      <c r="I32" s="146"/>
      <c r="J32" s="143"/>
      <c r="K32" s="143"/>
      <c r="L32" s="143"/>
      <c r="M32" s="143"/>
      <c r="N32" s="143"/>
      <c r="O32" s="143"/>
      <c r="P32" s="143"/>
    </row>
    <row r="33" spans="1:16" s="126" customFormat="1" ht="18.75">
      <c r="A33" s="56"/>
      <c r="B33" s="224"/>
      <c r="C33" s="354" t="s">
        <v>708</v>
      </c>
      <c r="D33" s="354"/>
      <c r="E33" s="354"/>
      <c r="F33" s="144"/>
      <c r="G33" s="143"/>
      <c r="H33" s="144"/>
      <c r="I33" s="193"/>
      <c r="J33" s="143"/>
      <c r="K33" s="143"/>
      <c r="L33" s="143"/>
      <c r="M33" s="143"/>
      <c r="N33" s="143"/>
      <c r="O33" s="143"/>
      <c r="P33" s="143"/>
    </row>
    <row r="34" spans="1:16" s="126" customFormat="1" ht="12.75">
      <c r="A34" s="222" t="s">
        <v>126</v>
      </c>
      <c r="B34" s="223" t="s">
        <v>161</v>
      </c>
      <c r="C34" s="226" t="s">
        <v>709</v>
      </c>
      <c r="D34" s="227" t="s">
        <v>710</v>
      </c>
      <c r="E34" s="228">
        <v>40.35</v>
      </c>
      <c r="F34" s="144"/>
      <c r="G34" s="143"/>
      <c r="H34" s="144"/>
      <c r="I34" s="193"/>
      <c r="J34" s="143"/>
      <c r="K34" s="143"/>
      <c r="L34" s="143"/>
      <c r="M34" s="143"/>
      <c r="N34" s="143"/>
      <c r="O34" s="143"/>
      <c r="P34" s="143"/>
    </row>
    <row r="35" spans="1:16" ht="15">
      <c r="A35" s="359" t="s">
        <v>195</v>
      </c>
      <c r="B35" s="359"/>
      <c r="C35" s="359"/>
      <c r="D35" s="359"/>
      <c r="E35" s="359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</row>
    <row r="36" spans="1:16" ht="14.25">
      <c r="A36" s="132"/>
      <c r="B36" s="131"/>
      <c r="C36" s="354" t="s">
        <v>192</v>
      </c>
      <c r="D36" s="354"/>
      <c r="E36" s="354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</row>
    <row r="37" spans="1:16" ht="26.25">
      <c r="A37" s="132" t="s">
        <v>102</v>
      </c>
      <c r="B37" s="223" t="s">
        <v>161</v>
      </c>
      <c r="C37" s="175" t="s">
        <v>711</v>
      </c>
      <c r="D37" s="237" t="s">
        <v>28</v>
      </c>
      <c r="E37" s="238">
        <v>14</v>
      </c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</row>
    <row r="38" spans="1:16" ht="35.25" customHeight="1">
      <c r="A38" s="132" t="s">
        <v>103</v>
      </c>
      <c r="B38" s="223" t="s">
        <v>161</v>
      </c>
      <c r="C38" s="231" t="s">
        <v>744</v>
      </c>
      <c r="D38" s="239" t="s">
        <v>32</v>
      </c>
      <c r="E38" s="139">
        <v>2</v>
      </c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</row>
    <row r="39" spans="1:16" ht="63.75">
      <c r="A39" s="132" t="s">
        <v>127</v>
      </c>
      <c r="B39" s="223" t="s">
        <v>161</v>
      </c>
      <c r="C39" s="231" t="s">
        <v>745</v>
      </c>
      <c r="D39" s="240" t="s">
        <v>35</v>
      </c>
      <c r="E39" s="247">
        <v>1</v>
      </c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</row>
    <row r="40" spans="1:16" ht="25.5">
      <c r="A40" s="132" t="s">
        <v>104</v>
      </c>
      <c r="B40" s="223" t="s">
        <v>161</v>
      </c>
      <c r="C40" s="175" t="s">
        <v>746</v>
      </c>
      <c r="D40" s="241" t="s">
        <v>32</v>
      </c>
      <c r="E40" s="139">
        <v>4</v>
      </c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</row>
    <row r="41" spans="1:16" ht="29.25" customHeight="1">
      <c r="A41" s="132" t="s">
        <v>713</v>
      </c>
      <c r="B41" s="223" t="s">
        <v>161</v>
      </c>
      <c r="C41" s="242" t="s">
        <v>747</v>
      </c>
      <c r="D41" s="241" t="s">
        <v>32</v>
      </c>
      <c r="E41" s="243">
        <v>4</v>
      </c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</row>
    <row r="42" spans="1:16" ht="14.25">
      <c r="A42" s="132" t="s">
        <v>714</v>
      </c>
      <c r="B42" s="223" t="s">
        <v>161</v>
      </c>
      <c r="C42" s="180" t="s">
        <v>712</v>
      </c>
      <c r="D42" s="181" t="s">
        <v>701</v>
      </c>
      <c r="E42" s="181">
        <v>0.14</v>
      </c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</row>
    <row r="43" spans="1:16" ht="15.75" thickBot="1">
      <c r="A43" s="107"/>
      <c r="B43" s="107"/>
      <c r="C43" s="69"/>
      <c r="D43" s="70"/>
      <c r="E43" s="70"/>
      <c r="F43" s="93"/>
      <c r="G43" s="71"/>
      <c r="H43" s="71"/>
      <c r="I43" s="93"/>
      <c r="J43" s="93"/>
      <c r="K43" s="94"/>
      <c r="L43" s="94"/>
      <c r="M43" s="94"/>
      <c r="N43" s="94"/>
      <c r="O43" s="94"/>
      <c r="P43" s="94"/>
    </row>
    <row r="44" spans="1:16" ht="26.25" thickTop="1">
      <c r="A44" s="95"/>
      <c r="B44" s="95"/>
      <c r="C44" s="68" t="s">
        <v>169</v>
      </c>
      <c r="D44" s="96"/>
      <c r="E44" s="97"/>
      <c r="F44" s="98"/>
      <c r="G44" s="98"/>
      <c r="H44" s="98"/>
      <c r="I44" s="98"/>
      <c r="J44" s="98"/>
      <c r="K44" s="99"/>
      <c r="L44" s="100">
        <f>SUM(L11:L43)</f>
        <v>0</v>
      </c>
      <c r="M44" s="100">
        <f>SUM(M11:M43)</f>
        <v>0</v>
      </c>
      <c r="N44" s="100">
        <f>SUM(N11:N43)</f>
        <v>0</v>
      </c>
      <c r="O44" s="100">
        <f>SUM(O11:O43)</f>
        <v>0</v>
      </c>
      <c r="P44" s="100">
        <f>SUM(P11:P43)</f>
        <v>0</v>
      </c>
    </row>
    <row r="45" spans="1:16" ht="12.75">
      <c r="A45" s="120" t="s">
        <v>77</v>
      </c>
      <c r="B45" s="120"/>
      <c r="C45" s="124"/>
      <c r="D45" s="158" t="str">
        <f>N6</f>
        <v>201__ gada __._______</v>
      </c>
      <c r="E45" s="121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</row>
    <row r="46" spans="1:16" ht="12.75">
      <c r="A46" s="116" t="s">
        <v>160</v>
      </c>
      <c r="B46" s="157">
        <f>N3</f>
        <v>0</v>
      </c>
      <c r="C46" s="91"/>
      <c r="D46" s="126"/>
      <c r="E46" s="121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</row>
    <row r="47" spans="1:16" ht="12.75">
      <c r="A47" s="120" t="s">
        <v>9</v>
      </c>
      <c r="B47" s="120"/>
      <c r="C47" s="119"/>
      <c r="D47" s="158" t="str">
        <f>N6</f>
        <v>201__ gada __._______</v>
      </c>
      <c r="E47" s="121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</row>
    <row r="48" spans="1:5" ht="12.75">
      <c r="A48" s="120" t="s">
        <v>162</v>
      </c>
      <c r="B48" s="120">
        <f>'LT-1;SagatavZemesd'!B67</f>
        <v>0</v>
      </c>
      <c r="C48" s="168"/>
      <c r="E48" s="123"/>
    </row>
  </sheetData>
  <mergeCells count="23">
    <mergeCell ref="A35:E35"/>
    <mergeCell ref="C36:E36"/>
    <mergeCell ref="L6:M6"/>
    <mergeCell ref="L8:P8"/>
    <mergeCell ref="A8:A9"/>
    <mergeCell ref="C8:C9"/>
    <mergeCell ref="D8:D9"/>
    <mergeCell ref="E8:E9"/>
    <mergeCell ref="F8:K8"/>
    <mergeCell ref="B8:B9"/>
    <mergeCell ref="A23:E23"/>
    <mergeCell ref="A28:E28"/>
    <mergeCell ref="C33:E33"/>
    <mergeCell ref="A12:E12"/>
    <mergeCell ref="A13:E13"/>
    <mergeCell ref="C14:E14"/>
    <mergeCell ref="C16:E16"/>
    <mergeCell ref="A18:E18"/>
    <mergeCell ref="C2:F2"/>
    <mergeCell ref="C4:E4"/>
    <mergeCell ref="C5:E5"/>
    <mergeCell ref="C6:E6"/>
    <mergeCell ref="C7:E7"/>
  </mergeCells>
  <printOptions horizontalCentered="1"/>
  <pageMargins left="0.3937007874015748" right="0.3937007874015748" top="0.7874015748031497" bottom="0.5905511811023623" header="0.31496062992125984" footer="0.3937007874015748"/>
  <pageSetup fitToHeight="0" fitToWidth="1" horizontalDpi="600" verticalDpi="600" orientation="portrait" paperSize="9" scale="40" r:id="rId1"/>
  <headerFooter>
    <oddFooter>&amp;CLapaspuse &amp;P no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61"/>
  <sheetViews>
    <sheetView showZeros="0" zoomScale="96" zoomScaleNormal="96" zoomScaleSheetLayoutView="115" workbookViewId="0" topLeftCell="A141">
      <selection activeCell="C155" sqref="C155"/>
    </sheetView>
  </sheetViews>
  <sheetFormatPr defaultColWidth="9.140625" defaultRowHeight="12.75" outlineLevelCol="1"/>
  <cols>
    <col min="1" max="1" width="13.8515625" style="84" customWidth="1"/>
    <col min="2" max="2" width="13.8515625" style="122" hidden="1" customWidth="1"/>
    <col min="3" max="3" width="45.57421875" style="84" customWidth="1"/>
    <col min="4" max="4" width="7.140625" style="84" customWidth="1"/>
    <col min="5" max="5" width="14.57421875" style="84" customWidth="1"/>
    <col min="6" max="8" width="12.7109375" style="84" customWidth="1" outlineLevel="1"/>
    <col min="9" max="9" width="12.8515625" style="84" customWidth="1" outlineLevel="1"/>
    <col min="10" max="10" width="13.00390625" style="84" customWidth="1" outlineLevel="1"/>
    <col min="11" max="12" width="12.7109375" style="84" customWidth="1" outlineLevel="1"/>
    <col min="13" max="14" width="12.57421875" style="84" customWidth="1" outlineLevel="1"/>
    <col min="15" max="15" width="12.28125" style="84" customWidth="1" outlineLevel="1"/>
    <col min="16" max="16" width="10.7109375" style="84" customWidth="1" outlineLevel="1"/>
    <col min="17" max="17" width="10.28125" style="84" bestFit="1" customWidth="1"/>
    <col min="18" max="16384" width="9.140625" style="84" customWidth="1"/>
  </cols>
  <sheetData>
    <row r="1" spans="1:16" ht="12.75">
      <c r="A1" s="86"/>
      <c r="B1" s="86"/>
      <c r="C1" s="86"/>
      <c r="D1" s="86"/>
      <c r="E1" s="86"/>
      <c r="F1" s="86"/>
      <c r="G1" s="86"/>
      <c r="H1" s="86"/>
      <c r="I1" s="86"/>
      <c r="J1" s="88"/>
      <c r="K1" s="86"/>
      <c r="L1" s="86"/>
      <c r="M1" s="86"/>
      <c r="N1" s="86"/>
      <c r="O1" s="86"/>
      <c r="P1" s="86"/>
    </row>
    <row r="2" spans="1:16" ht="15.75" thickBot="1">
      <c r="A2" s="101"/>
      <c r="B2" s="101"/>
      <c r="C2" s="334" t="s">
        <v>196</v>
      </c>
      <c r="D2" s="334"/>
      <c r="E2" s="334"/>
      <c r="F2" s="334"/>
      <c r="G2" s="101"/>
      <c r="H2" s="101"/>
      <c r="I2" s="101"/>
      <c r="J2" s="105"/>
      <c r="K2" s="101"/>
      <c r="L2" s="101"/>
      <c r="M2" s="101"/>
      <c r="N2" s="101"/>
      <c r="O2" s="101"/>
      <c r="P2" s="101"/>
    </row>
    <row r="3" spans="3:16" s="2" customFormat="1" ht="15.75" thickTop="1">
      <c r="C3" s="363" t="s">
        <v>351</v>
      </c>
      <c r="D3" s="363"/>
      <c r="E3" s="363"/>
      <c r="F3" s="10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2" customFormat="1" ht="25.5">
      <c r="A4" s="63" t="s">
        <v>16</v>
      </c>
      <c r="B4" s="63"/>
      <c r="C4" s="353" t="str">
        <f>'LT-1;SagatavZemesd'!C4:E4</f>
        <v>Esošās katlu mājas Kusā efektivitātes paaugstināšana</v>
      </c>
      <c r="D4" s="353"/>
      <c r="E4" s="35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2" customFormat="1" ht="12.75">
      <c r="A5" s="5" t="s">
        <v>17</v>
      </c>
      <c r="B5" s="5"/>
      <c r="C5" s="325" t="str">
        <f>'LT-1;SagatavZemesd'!C5:E5</f>
        <v>Kusas katlu māja, Aronas pagasts, Madonas novads</v>
      </c>
      <c r="D5" s="325"/>
      <c r="E5" s="325"/>
      <c r="F5" s="10"/>
      <c r="G5" s="10"/>
      <c r="H5" s="10"/>
      <c r="I5" s="10"/>
      <c r="J5" s="10"/>
      <c r="K5" s="10"/>
      <c r="L5" s="10"/>
      <c r="M5" s="5"/>
      <c r="N5" s="5"/>
      <c r="O5" s="5"/>
      <c r="P5" s="5"/>
    </row>
    <row r="6" spans="1:16" s="2" customFormat="1" ht="12.75">
      <c r="A6" s="5" t="s">
        <v>18</v>
      </c>
      <c r="B6" s="5"/>
      <c r="C6" s="325" t="str">
        <f>'LT-1;SagatavZemesd'!C6:E6</f>
        <v>SIA "Madonas Siltums"</v>
      </c>
      <c r="D6" s="325"/>
      <c r="E6" s="325"/>
      <c r="F6" s="74"/>
      <c r="G6" s="74"/>
      <c r="H6" s="120"/>
      <c r="I6" s="51" t="s">
        <v>14</v>
      </c>
      <c r="J6" s="156">
        <f>P152</f>
        <v>0</v>
      </c>
      <c r="K6" s="92" t="str">
        <f>'LT-1;SagatavZemesd'!K6</f>
        <v>€</v>
      </c>
      <c r="L6" s="352" t="s">
        <v>160</v>
      </c>
      <c r="M6" s="352"/>
      <c r="N6" s="92" t="str">
        <f>'LT-1;SagatavZemesd'!N6</f>
        <v>201__ gada __._______</v>
      </c>
      <c r="O6" s="76"/>
      <c r="P6" s="76"/>
    </row>
    <row r="7" spans="1:16" s="2" customFormat="1" ht="13.5" thickBot="1">
      <c r="A7" s="5" t="s">
        <v>19</v>
      </c>
      <c r="B7" s="5"/>
      <c r="C7" s="325">
        <f>'LT-1;SagatavZemesd'!C7:E7</f>
        <v>0</v>
      </c>
      <c r="D7" s="325"/>
      <c r="E7" s="325"/>
      <c r="F7" s="75" t="s">
        <v>160</v>
      </c>
      <c r="G7" s="76"/>
      <c r="H7" s="75" t="str">
        <f>'LT-1;SagatavZemesd'!H7</f>
        <v xml:space="preserve">201__ .gada cenās uz </v>
      </c>
      <c r="I7" s="5"/>
      <c r="J7" s="75" t="s">
        <v>163</v>
      </c>
      <c r="K7" s="75" t="str">
        <f>'LT-1;SagatavZemesd'!K7</f>
        <v>rasējumiem</v>
      </c>
      <c r="L7" s="5"/>
      <c r="M7" s="5"/>
      <c r="N7" s="76"/>
      <c r="O7" s="76"/>
      <c r="P7" s="76"/>
    </row>
    <row r="8" spans="1:16" s="2" customFormat="1" ht="12.75">
      <c r="A8" s="344" t="s">
        <v>20</v>
      </c>
      <c r="B8" s="349" t="s">
        <v>157</v>
      </c>
      <c r="C8" s="322" t="s">
        <v>21</v>
      </c>
      <c r="D8" s="347" t="s">
        <v>22</v>
      </c>
      <c r="E8" s="347" t="s">
        <v>23</v>
      </c>
      <c r="F8" s="322" t="s">
        <v>24</v>
      </c>
      <c r="G8" s="322"/>
      <c r="H8" s="322"/>
      <c r="I8" s="322"/>
      <c r="J8" s="322"/>
      <c r="K8" s="322"/>
      <c r="L8" s="322" t="s">
        <v>25</v>
      </c>
      <c r="M8" s="322" t="s">
        <v>25</v>
      </c>
      <c r="N8" s="322"/>
      <c r="O8" s="322"/>
      <c r="P8" s="323"/>
    </row>
    <row r="9" spans="1:16" s="2" customFormat="1" ht="51.75" customHeight="1" thickBot="1">
      <c r="A9" s="345"/>
      <c r="B9" s="350"/>
      <c r="C9" s="346"/>
      <c r="D9" s="348"/>
      <c r="E9" s="348"/>
      <c r="F9" s="55" t="s">
        <v>26</v>
      </c>
      <c r="G9" s="55" t="s">
        <v>83</v>
      </c>
      <c r="H9" s="55" t="s">
        <v>84</v>
      </c>
      <c r="I9" s="77" t="s">
        <v>85</v>
      </c>
      <c r="J9" s="55" t="s">
        <v>86</v>
      </c>
      <c r="K9" s="55" t="s">
        <v>87</v>
      </c>
      <c r="L9" s="55" t="s">
        <v>27</v>
      </c>
      <c r="M9" s="55" t="s">
        <v>88</v>
      </c>
      <c r="N9" s="55" t="s">
        <v>89</v>
      </c>
      <c r="O9" s="55" t="s">
        <v>86</v>
      </c>
      <c r="P9" s="78" t="s">
        <v>90</v>
      </c>
    </row>
    <row r="10" spans="1:16" s="2" customFormat="1" ht="13.5" thickBot="1">
      <c r="A10" s="79">
        <v>1</v>
      </c>
      <c r="B10" s="87">
        <v>2</v>
      </c>
      <c r="C10" s="80">
        <v>3</v>
      </c>
      <c r="D10" s="80">
        <v>4</v>
      </c>
      <c r="E10" s="80">
        <v>5</v>
      </c>
      <c r="F10" s="87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80">
        <v>12</v>
      </c>
      <c r="M10" s="80">
        <v>13</v>
      </c>
      <c r="N10" s="80">
        <v>14</v>
      </c>
      <c r="O10" s="80">
        <v>15</v>
      </c>
      <c r="P10" s="81">
        <v>16</v>
      </c>
    </row>
    <row r="11" spans="1:16" s="66" customFormat="1" ht="15">
      <c r="A11" s="359" t="s">
        <v>436</v>
      </c>
      <c r="B11" s="359"/>
      <c r="C11" s="359"/>
      <c r="D11" s="359"/>
      <c r="E11" s="359"/>
      <c r="F11" s="72"/>
      <c r="G11" s="145"/>
      <c r="H11" s="29"/>
      <c r="I11" s="29"/>
      <c r="J11" s="29"/>
      <c r="K11" s="64"/>
      <c r="L11" s="64"/>
      <c r="M11" s="64"/>
      <c r="N11" s="64"/>
      <c r="O11" s="64"/>
      <c r="P11" s="65"/>
    </row>
    <row r="12" spans="1:16" s="141" customFormat="1" ht="25.5">
      <c r="A12" s="132" t="s">
        <v>445</v>
      </c>
      <c r="B12" s="129" t="s">
        <v>161</v>
      </c>
      <c r="C12" s="137" t="s">
        <v>867</v>
      </c>
      <c r="D12" s="136" t="s">
        <v>32</v>
      </c>
      <c r="E12" s="140">
        <v>1</v>
      </c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58"/>
    </row>
    <row r="13" spans="1:16" s="141" customFormat="1" ht="14.25">
      <c r="A13" s="132" t="s">
        <v>445</v>
      </c>
      <c r="B13" s="129" t="s">
        <v>161</v>
      </c>
      <c r="C13" s="137" t="s">
        <v>352</v>
      </c>
      <c r="D13" s="136" t="s">
        <v>32</v>
      </c>
      <c r="E13" s="140">
        <v>1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58"/>
    </row>
    <row r="14" spans="1:16" s="141" customFormat="1" ht="25.5">
      <c r="A14" s="132" t="s">
        <v>446</v>
      </c>
      <c r="B14" s="129" t="s">
        <v>161</v>
      </c>
      <c r="C14" s="137" t="s">
        <v>940</v>
      </c>
      <c r="D14" s="136" t="s">
        <v>32</v>
      </c>
      <c r="E14" s="140">
        <v>1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58"/>
    </row>
    <row r="15" spans="1:16" s="141" customFormat="1" ht="38.25">
      <c r="A15" s="132" t="s">
        <v>447</v>
      </c>
      <c r="B15" s="129" t="s">
        <v>161</v>
      </c>
      <c r="C15" s="137" t="s">
        <v>941</v>
      </c>
      <c r="D15" s="136" t="s">
        <v>32</v>
      </c>
      <c r="E15" s="140">
        <v>1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58"/>
    </row>
    <row r="16" spans="1:16" s="141" customFormat="1" ht="51">
      <c r="A16" s="132" t="s">
        <v>448</v>
      </c>
      <c r="B16" s="129" t="s">
        <v>161</v>
      </c>
      <c r="C16" s="137" t="s">
        <v>942</v>
      </c>
      <c r="D16" s="136" t="s">
        <v>32</v>
      </c>
      <c r="E16" s="140">
        <v>1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58"/>
    </row>
    <row r="17" spans="1:16" s="141" customFormat="1" ht="14.25">
      <c r="A17" s="132" t="s">
        <v>449</v>
      </c>
      <c r="B17" s="129" t="s">
        <v>161</v>
      </c>
      <c r="C17" s="137" t="s">
        <v>353</v>
      </c>
      <c r="D17" s="136" t="s">
        <v>32</v>
      </c>
      <c r="E17" s="140">
        <v>2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58"/>
    </row>
    <row r="18" spans="1:16" s="141" customFormat="1" ht="14.25">
      <c r="A18" s="132" t="s">
        <v>450</v>
      </c>
      <c r="B18" s="129" t="s">
        <v>161</v>
      </c>
      <c r="C18" s="137" t="s">
        <v>354</v>
      </c>
      <c r="D18" s="136" t="s">
        <v>32</v>
      </c>
      <c r="E18" s="140">
        <v>1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58"/>
    </row>
    <row r="19" spans="1:16" s="141" customFormat="1" ht="25.5">
      <c r="A19" s="132" t="s">
        <v>451</v>
      </c>
      <c r="B19" s="129" t="s">
        <v>161</v>
      </c>
      <c r="C19" s="137" t="s">
        <v>943</v>
      </c>
      <c r="D19" s="136" t="s">
        <v>32</v>
      </c>
      <c r="E19" s="140">
        <v>1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58"/>
    </row>
    <row r="20" spans="1:16" s="141" customFormat="1" ht="25.5">
      <c r="A20" s="132" t="s">
        <v>886</v>
      </c>
      <c r="B20" s="129" t="s">
        <v>161</v>
      </c>
      <c r="C20" s="137" t="s">
        <v>944</v>
      </c>
      <c r="D20" s="136" t="s">
        <v>32</v>
      </c>
      <c r="E20" s="140">
        <v>1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58"/>
    </row>
    <row r="21" spans="1:16" s="141" customFormat="1" ht="38.25">
      <c r="A21" s="132" t="s">
        <v>452</v>
      </c>
      <c r="B21" s="129" t="s">
        <v>161</v>
      </c>
      <c r="C21" s="137" t="s">
        <v>951</v>
      </c>
      <c r="D21" s="136" t="s">
        <v>32</v>
      </c>
      <c r="E21" s="140">
        <v>1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58"/>
    </row>
    <row r="22" spans="1:16" s="141" customFormat="1" ht="25.5">
      <c r="A22" s="132" t="s">
        <v>453</v>
      </c>
      <c r="B22" s="129" t="s">
        <v>161</v>
      </c>
      <c r="C22" s="137" t="s">
        <v>355</v>
      </c>
      <c r="D22" s="136" t="s">
        <v>32</v>
      </c>
      <c r="E22" s="140">
        <v>1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58"/>
    </row>
    <row r="23" spans="1:16" s="141" customFormat="1" ht="25.5">
      <c r="A23" s="132" t="s">
        <v>454</v>
      </c>
      <c r="B23" s="129" t="s">
        <v>161</v>
      </c>
      <c r="C23" s="210" t="s">
        <v>945</v>
      </c>
      <c r="D23" s="211" t="s">
        <v>32</v>
      </c>
      <c r="E23" s="212">
        <v>1</v>
      </c>
      <c r="F23" s="213"/>
      <c r="G23" s="64"/>
      <c r="H23" s="64"/>
      <c r="I23" s="64"/>
      <c r="J23" s="64"/>
      <c r="K23" s="64"/>
      <c r="L23" s="64"/>
      <c r="M23" s="64"/>
      <c r="N23" s="64"/>
      <c r="O23" s="64"/>
      <c r="P23" s="65"/>
    </row>
    <row r="24" spans="1:16" s="141" customFormat="1" ht="14.25">
      <c r="A24" s="132" t="s">
        <v>455</v>
      </c>
      <c r="B24" s="129" t="s">
        <v>161</v>
      </c>
      <c r="C24" s="210" t="s">
        <v>444</v>
      </c>
      <c r="D24" s="211" t="s">
        <v>28</v>
      </c>
      <c r="E24" s="212">
        <v>6</v>
      </c>
      <c r="F24" s="213"/>
      <c r="G24" s="64"/>
      <c r="H24" s="64"/>
      <c r="I24" s="64"/>
      <c r="J24" s="64"/>
      <c r="K24" s="64"/>
      <c r="L24" s="64"/>
      <c r="M24" s="64"/>
      <c r="N24" s="64"/>
      <c r="O24" s="64"/>
      <c r="P24" s="65"/>
    </row>
    <row r="25" spans="1:16" s="66" customFormat="1" ht="15">
      <c r="A25" s="359" t="s">
        <v>437</v>
      </c>
      <c r="B25" s="359"/>
      <c r="C25" s="359"/>
      <c r="D25" s="359"/>
      <c r="E25" s="359"/>
      <c r="F25" s="72"/>
      <c r="G25" s="145"/>
      <c r="H25" s="29"/>
      <c r="I25" s="29"/>
      <c r="J25" s="29"/>
      <c r="K25" s="64"/>
      <c r="L25" s="64"/>
      <c r="M25" s="64"/>
      <c r="N25" s="64"/>
      <c r="O25" s="64"/>
      <c r="P25" s="65"/>
    </row>
    <row r="26" spans="1:16" s="141" customFormat="1" ht="25.5">
      <c r="A26" s="132" t="s">
        <v>456</v>
      </c>
      <c r="B26" s="129" t="s">
        <v>161</v>
      </c>
      <c r="C26" s="137" t="s">
        <v>946</v>
      </c>
      <c r="D26" s="136" t="s">
        <v>32</v>
      </c>
      <c r="E26" s="140">
        <v>1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58"/>
    </row>
    <row r="27" spans="1:16" s="141" customFormat="1" ht="38.25">
      <c r="A27" s="132" t="s">
        <v>457</v>
      </c>
      <c r="B27" s="129" t="s">
        <v>161</v>
      </c>
      <c r="C27" s="137" t="s">
        <v>947</v>
      </c>
      <c r="D27" s="136" t="s">
        <v>32</v>
      </c>
      <c r="E27" s="140">
        <v>1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58"/>
    </row>
    <row r="28" spans="1:16" s="141" customFormat="1" ht="38.25">
      <c r="A28" s="132" t="s">
        <v>458</v>
      </c>
      <c r="B28" s="129" t="s">
        <v>161</v>
      </c>
      <c r="C28" s="137" t="s">
        <v>948</v>
      </c>
      <c r="D28" s="136" t="s">
        <v>32</v>
      </c>
      <c r="E28" s="140">
        <v>1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58"/>
    </row>
    <row r="29" spans="1:16" s="141" customFormat="1" ht="38.25">
      <c r="A29" s="132" t="s">
        <v>459</v>
      </c>
      <c r="B29" s="129" t="s">
        <v>161</v>
      </c>
      <c r="C29" s="137" t="s">
        <v>949</v>
      </c>
      <c r="D29" s="136" t="s">
        <v>32</v>
      </c>
      <c r="E29" s="140">
        <v>1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58"/>
    </row>
    <row r="30" spans="1:16" s="66" customFormat="1" ht="15">
      <c r="A30" s="359" t="s">
        <v>438</v>
      </c>
      <c r="B30" s="359"/>
      <c r="C30" s="359"/>
      <c r="D30" s="359"/>
      <c r="E30" s="359"/>
      <c r="F30" s="72"/>
      <c r="G30" s="145"/>
      <c r="H30" s="29"/>
      <c r="I30" s="29"/>
      <c r="J30" s="29"/>
      <c r="K30" s="64"/>
      <c r="L30" s="64"/>
      <c r="M30" s="64"/>
      <c r="N30" s="64"/>
      <c r="O30" s="64"/>
      <c r="P30" s="65"/>
    </row>
    <row r="31" spans="1:16" s="141" customFormat="1" ht="38.25">
      <c r="A31" s="132" t="s">
        <v>460</v>
      </c>
      <c r="B31" s="129" t="s">
        <v>161</v>
      </c>
      <c r="C31" s="137" t="s">
        <v>950</v>
      </c>
      <c r="D31" s="136" t="s">
        <v>32</v>
      </c>
      <c r="E31" s="140">
        <v>1</v>
      </c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58"/>
    </row>
    <row r="32" spans="1:16" s="66" customFormat="1" ht="15">
      <c r="A32" s="359" t="s">
        <v>439</v>
      </c>
      <c r="B32" s="359"/>
      <c r="C32" s="359"/>
      <c r="D32" s="359"/>
      <c r="E32" s="359"/>
      <c r="F32" s="72"/>
      <c r="G32" s="145"/>
      <c r="H32" s="29"/>
      <c r="I32" s="29"/>
      <c r="J32" s="29"/>
      <c r="K32" s="64"/>
      <c r="L32" s="64"/>
      <c r="M32" s="64"/>
      <c r="N32" s="64"/>
      <c r="O32" s="64"/>
      <c r="P32" s="65"/>
    </row>
    <row r="33" spans="1:16" s="141" customFormat="1" ht="25.5">
      <c r="A33" s="132" t="s">
        <v>461</v>
      </c>
      <c r="B33" s="129" t="s">
        <v>161</v>
      </c>
      <c r="C33" s="137" t="s">
        <v>356</v>
      </c>
      <c r="D33" s="136" t="s">
        <v>32</v>
      </c>
      <c r="E33" s="140">
        <v>1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58"/>
    </row>
    <row r="34" spans="1:16" s="141" customFormat="1" ht="25.5">
      <c r="A34" s="132" t="s">
        <v>462</v>
      </c>
      <c r="B34" s="129" t="s">
        <v>161</v>
      </c>
      <c r="C34" s="137" t="s">
        <v>357</v>
      </c>
      <c r="D34" s="136" t="s">
        <v>32</v>
      </c>
      <c r="E34" s="140">
        <v>1</v>
      </c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58"/>
    </row>
    <row r="35" spans="1:16" s="141" customFormat="1" ht="38.25">
      <c r="A35" s="132" t="s">
        <v>463</v>
      </c>
      <c r="B35" s="129" t="s">
        <v>161</v>
      </c>
      <c r="C35" s="137" t="s">
        <v>358</v>
      </c>
      <c r="D35" s="136" t="s">
        <v>32</v>
      </c>
      <c r="E35" s="140">
        <v>1</v>
      </c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58"/>
    </row>
    <row r="36" spans="1:16" s="141" customFormat="1" ht="14.25">
      <c r="A36" s="132" t="s">
        <v>464</v>
      </c>
      <c r="B36" s="129" t="s">
        <v>161</v>
      </c>
      <c r="C36" s="137" t="s">
        <v>359</v>
      </c>
      <c r="D36" s="136" t="s">
        <v>32</v>
      </c>
      <c r="E36" s="140">
        <v>2</v>
      </c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58"/>
    </row>
    <row r="37" spans="1:16" s="141" customFormat="1" ht="38.25">
      <c r="A37" s="132" t="s">
        <v>465</v>
      </c>
      <c r="B37" s="129" t="s">
        <v>161</v>
      </c>
      <c r="C37" s="137" t="s">
        <v>360</v>
      </c>
      <c r="D37" s="136" t="s">
        <v>32</v>
      </c>
      <c r="E37" s="140">
        <v>1</v>
      </c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58"/>
    </row>
    <row r="38" spans="1:16" s="141" customFormat="1" ht="25.5">
      <c r="A38" s="132" t="s">
        <v>466</v>
      </c>
      <c r="B38" s="129" t="s">
        <v>161</v>
      </c>
      <c r="C38" s="137" t="s">
        <v>361</v>
      </c>
      <c r="D38" s="136" t="s">
        <v>15</v>
      </c>
      <c r="E38" s="140">
        <v>2</v>
      </c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58"/>
    </row>
    <row r="39" spans="1:16" s="141" customFormat="1" ht="25.5">
      <c r="A39" s="132" t="s">
        <v>467</v>
      </c>
      <c r="B39" s="129" t="s">
        <v>161</v>
      </c>
      <c r="C39" s="137" t="s">
        <v>362</v>
      </c>
      <c r="D39" s="136" t="s">
        <v>15</v>
      </c>
      <c r="E39" s="140">
        <v>1</v>
      </c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58"/>
    </row>
    <row r="40" spans="1:16" s="141" customFormat="1" ht="25.5">
      <c r="A40" s="132" t="s">
        <v>468</v>
      </c>
      <c r="B40" s="129" t="s">
        <v>161</v>
      </c>
      <c r="C40" s="137" t="s">
        <v>363</v>
      </c>
      <c r="D40" s="136" t="s">
        <v>15</v>
      </c>
      <c r="E40" s="140">
        <v>4</v>
      </c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58"/>
    </row>
    <row r="41" spans="1:16" s="141" customFormat="1" ht="25.5">
      <c r="A41" s="132" t="s">
        <v>469</v>
      </c>
      <c r="B41" s="129" t="s">
        <v>161</v>
      </c>
      <c r="C41" s="137" t="s">
        <v>364</v>
      </c>
      <c r="D41" s="136" t="s">
        <v>15</v>
      </c>
      <c r="E41" s="140">
        <v>1</v>
      </c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58"/>
    </row>
    <row r="42" spans="1:16" s="141" customFormat="1" ht="14.25">
      <c r="A42" s="132" t="s">
        <v>470</v>
      </c>
      <c r="B42" s="129" t="s">
        <v>161</v>
      </c>
      <c r="C42" s="137" t="s">
        <v>365</v>
      </c>
      <c r="D42" s="136" t="s">
        <v>15</v>
      </c>
      <c r="E42" s="140">
        <v>1</v>
      </c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58"/>
    </row>
    <row r="43" spans="1:16" s="141" customFormat="1" ht="14.25">
      <c r="A43" s="132" t="s">
        <v>471</v>
      </c>
      <c r="B43" s="129" t="s">
        <v>161</v>
      </c>
      <c r="C43" s="137" t="s">
        <v>366</v>
      </c>
      <c r="D43" s="136" t="s">
        <v>15</v>
      </c>
      <c r="E43" s="140">
        <v>2</v>
      </c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58"/>
    </row>
    <row r="44" spans="1:16" s="141" customFormat="1" ht="14.25">
      <c r="A44" s="132" t="s">
        <v>472</v>
      </c>
      <c r="B44" s="129" t="s">
        <v>161</v>
      </c>
      <c r="C44" s="137" t="s">
        <v>367</v>
      </c>
      <c r="D44" s="136" t="s">
        <v>15</v>
      </c>
      <c r="E44" s="140">
        <v>3</v>
      </c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58"/>
    </row>
    <row r="45" spans="1:16" s="141" customFormat="1" ht="14.25">
      <c r="A45" s="132" t="s">
        <v>473</v>
      </c>
      <c r="B45" s="129" t="s">
        <v>161</v>
      </c>
      <c r="C45" s="137" t="s">
        <v>368</v>
      </c>
      <c r="D45" s="136" t="s">
        <v>15</v>
      </c>
      <c r="E45" s="140">
        <v>2</v>
      </c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58"/>
    </row>
    <row r="46" spans="1:16" s="141" customFormat="1" ht="14.25">
      <c r="A46" s="132" t="s">
        <v>474</v>
      </c>
      <c r="B46" s="129" t="s">
        <v>161</v>
      </c>
      <c r="C46" s="137" t="s">
        <v>369</v>
      </c>
      <c r="D46" s="136" t="s">
        <v>15</v>
      </c>
      <c r="E46" s="140">
        <v>2</v>
      </c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58"/>
    </row>
    <row r="47" spans="1:16" s="141" customFormat="1" ht="14.25">
      <c r="A47" s="132" t="s">
        <v>475</v>
      </c>
      <c r="B47" s="129" t="s">
        <v>161</v>
      </c>
      <c r="C47" s="137" t="s">
        <v>370</v>
      </c>
      <c r="D47" s="136" t="s">
        <v>15</v>
      </c>
      <c r="E47" s="140">
        <v>3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58"/>
    </row>
    <row r="48" spans="1:16" s="141" customFormat="1" ht="14.25">
      <c r="A48" s="132" t="s">
        <v>476</v>
      </c>
      <c r="B48" s="129" t="s">
        <v>161</v>
      </c>
      <c r="C48" s="137" t="s">
        <v>371</v>
      </c>
      <c r="D48" s="136" t="s">
        <v>15</v>
      </c>
      <c r="E48" s="140">
        <v>1</v>
      </c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58"/>
    </row>
    <row r="49" spans="1:16" s="141" customFormat="1" ht="25.5">
      <c r="A49" s="132" t="s">
        <v>477</v>
      </c>
      <c r="B49" s="129" t="s">
        <v>161</v>
      </c>
      <c r="C49" s="137" t="s">
        <v>372</v>
      </c>
      <c r="D49" s="136" t="s">
        <v>15</v>
      </c>
      <c r="E49" s="140">
        <v>4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58"/>
    </row>
    <row r="50" spans="1:16" s="141" customFormat="1" ht="25.5">
      <c r="A50" s="132" t="s">
        <v>478</v>
      </c>
      <c r="B50" s="129" t="s">
        <v>161</v>
      </c>
      <c r="C50" s="137" t="s">
        <v>373</v>
      </c>
      <c r="D50" s="136" t="s">
        <v>15</v>
      </c>
      <c r="E50" s="140">
        <v>1</v>
      </c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58"/>
    </row>
    <row r="51" spans="1:16" s="141" customFormat="1" ht="14.25">
      <c r="A51" s="132" t="s">
        <v>479</v>
      </c>
      <c r="B51" s="129" t="s">
        <v>161</v>
      </c>
      <c r="C51" s="137" t="s">
        <v>374</v>
      </c>
      <c r="D51" s="136" t="s">
        <v>15</v>
      </c>
      <c r="E51" s="140">
        <v>1</v>
      </c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58"/>
    </row>
    <row r="52" spans="1:16" s="141" customFormat="1" ht="25.5">
      <c r="A52" s="132" t="s">
        <v>480</v>
      </c>
      <c r="B52" s="129" t="s">
        <v>161</v>
      </c>
      <c r="C52" s="137" t="s">
        <v>375</v>
      </c>
      <c r="D52" s="136" t="s">
        <v>15</v>
      </c>
      <c r="E52" s="140">
        <v>1</v>
      </c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58"/>
    </row>
    <row r="53" spans="1:16" s="141" customFormat="1" ht="25.5">
      <c r="A53" s="132" t="s">
        <v>481</v>
      </c>
      <c r="B53" s="129" t="s">
        <v>161</v>
      </c>
      <c r="C53" s="137" t="s">
        <v>376</v>
      </c>
      <c r="D53" s="136" t="s">
        <v>15</v>
      </c>
      <c r="E53" s="140">
        <v>1</v>
      </c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58"/>
    </row>
    <row r="54" spans="1:16" s="141" customFormat="1" ht="25.5">
      <c r="A54" s="132" t="s">
        <v>482</v>
      </c>
      <c r="B54" s="129" t="s">
        <v>161</v>
      </c>
      <c r="C54" s="137" t="s">
        <v>377</v>
      </c>
      <c r="D54" s="136" t="s">
        <v>15</v>
      </c>
      <c r="E54" s="140">
        <v>1</v>
      </c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58"/>
    </row>
    <row r="55" spans="1:16" s="141" customFormat="1" ht="25.5">
      <c r="A55" s="132" t="s">
        <v>483</v>
      </c>
      <c r="B55" s="129" t="s">
        <v>161</v>
      </c>
      <c r="C55" s="137" t="s">
        <v>378</v>
      </c>
      <c r="D55" s="136" t="s">
        <v>15</v>
      </c>
      <c r="E55" s="140">
        <v>2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58"/>
    </row>
    <row r="56" spans="1:16" s="141" customFormat="1" ht="25.5">
      <c r="A56" s="132" t="s">
        <v>484</v>
      </c>
      <c r="B56" s="129" t="s">
        <v>161</v>
      </c>
      <c r="C56" s="137" t="s">
        <v>379</v>
      </c>
      <c r="D56" s="136" t="s">
        <v>15</v>
      </c>
      <c r="E56" s="140">
        <v>4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58"/>
    </row>
    <row r="57" spans="1:16" s="141" customFormat="1" ht="25.5">
      <c r="A57" s="132" t="s">
        <v>485</v>
      </c>
      <c r="B57" s="129" t="s">
        <v>161</v>
      </c>
      <c r="C57" s="137" t="s">
        <v>380</v>
      </c>
      <c r="D57" s="136" t="s">
        <v>15</v>
      </c>
      <c r="E57" s="140">
        <v>9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58"/>
    </row>
    <row r="58" spans="1:16" s="141" customFormat="1" ht="25.5">
      <c r="A58" s="132" t="s">
        <v>486</v>
      </c>
      <c r="B58" s="129" t="s">
        <v>161</v>
      </c>
      <c r="C58" s="137" t="s">
        <v>381</v>
      </c>
      <c r="D58" s="136" t="s">
        <v>15</v>
      </c>
      <c r="E58" s="140">
        <v>1</v>
      </c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58"/>
    </row>
    <row r="59" spans="1:16" s="141" customFormat="1" ht="14.25">
      <c r="A59" s="132" t="s">
        <v>487</v>
      </c>
      <c r="B59" s="129" t="s">
        <v>161</v>
      </c>
      <c r="C59" s="137" t="s">
        <v>365</v>
      </c>
      <c r="D59" s="136" t="s">
        <v>15</v>
      </c>
      <c r="E59" s="140">
        <v>1</v>
      </c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58"/>
    </row>
    <row r="60" spans="1:16" s="141" customFormat="1" ht="25.5">
      <c r="A60" s="132" t="s">
        <v>488</v>
      </c>
      <c r="B60" s="129" t="s">
        <v>161</v>
      </c>
      <c r="C60" s="137" t="s">
        <v>382</v>
      </c>
      <c r="D60" s="136" t="s">
        <v>15</v>
      </c>
      <c r="E60" s="140">
        <v>6</v>
      </c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58"/>
    </row>
    <row r="61" spans="1:16" s="141" customFormat="1" ht="25.5">
      <c r="A61" s="132" t="s">
        <v>489</v>
      </c>
      <c r="B61" s="129" t="s">
        <v>161</v>
      </c>
      <c r="C61" s="137" t="s">
        <v>383</v>
      </c>
      <c r="D61" s="136" t="s">
        <v>15</v>
      </c>
      <c r="E61" s="140">
        <v>10</v>
      </c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58"/>
    </row>
    <row r="62" spans="1:16" s="141" customFormat="1" ht="25.5">
      <c r="A62" s="132" t="s">
        <v>490</v>
      </c>
      <c r="B62" s="129" t="s">
        <v>161</v>
      </c>
      <c r="C62" s="137" t="s">
        <v>384</v>
      </c>
      <c r="D62" s="136" t="s">
        <v>15</v>
      </c>
      <c r="E62" s="140">
        <v>2</v>
      </c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58"/>
    </row>
    <row r="63" spans="1:16" s="141" customFormat="1" ht="25.5">
      <c r="A63" s="132" t="s">
        <v>491</v>
      </c>
      <c r="B63" s="129" t="s">
        <v>161</v>
      </c>
      <c r="C63" s="137" t="s">
        <v>385</v>
      </c>
      <c r="D63" s="136" t="s">
        <v>15</v>
      </c>
      <c r="E63" s="140">
        <v>2</v>
      </c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58"/>
    </row>
    <row r="64" spans="1:16" s="141" customFormat="1" ht="25.5">
      <c r="A64" s="132" t="s">
        <v>492</v>
      </c>
      <c r="B64" s="129" t="s">
        <v>161</v>
      </c>
      <c r="C64" s="137" t="s">
        <v>386</v>
      </c>
      <c r="D64" s="136" t="s">
        <v>15</v>
      </c>
      <c r="E64" s="140">
        <v>1</v>
      </c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58"/>
    </row>
    <row r="65" spans="1:16" s="141" customFormat="1" ht="25.5">
      <c r="A65" s="132" t="s">
        <v>493</v>
      </c>
      <c r="B65" s="129" t="s">
        <v>161</v>
      </c>
      <c r="C65" s="137" t="s">
        <v>387</v>
      </c>
      <c r="D65" s="136" t="s">
        <v>15</v>
      </c>
      <c r="E65" s="140">
        <v>9</v>
      </c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58"/>
    </row>
    <row r="66" spans="1:16" s="141" customFormat="1" ht="25.5">
      <c r="A66" s="132" t="s">
        <v>494</v>
      </c>
      <c r="B66" s="129" t="s">
        <v>161</v>
      </c>
      <c r="C66" s="137" t="s">
        <v>373</v>
      </c>
      <c r="D66" s="136" t="s">
        <v>15</v>
      </c>
      <c r="E66" s="140">
        <v>1</v>
      </c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58"/>
    </row>
    <row r="67" spans="1:16" s="141" customFormat="1" ht="14.25">
      <c r="A67" s="132" t="s">
        <v>495</v>
      </c>
      <c r="B67" s="129" t="s">
        <v>161</v>
      </c>
      <c r="C67" s="137" t="s">
        <v>388</v>
      </c>
      <c r="D67" s="136" t="s">
        <v>15</v>
      </c>
      <c r="E67" s="140">
        <v>1</v>
      </c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58"/>
    </row>
    <row r="68" spans="1:16" s="66" customFormat="1" ht="15">
      <c r="A68" s="359" t="s">
        <v>440</v>
      </c>
      <c r="B68" s="359"/>
      <c r="C68" s="359"/>
      <c r="D68" s="359"/>
      <c r="E68" s="359"/>
      <c r="F68" s="72"/>
      <c r="G68" s="145"/>
      <c r="H68" s="29"/>
      <c r="I68" s="29"/>
      <c r="J68" s="29"/>
      <c r="K68" s="64"/>
      <c r="L68" s="64"/>
      <c r="M68" s="64"/>
      <c r="N68" s="64"/>
      <c r="O68" s="64"/>
      <c r="P68" s="65"/>
    </row>
    <row r="69" spans="1:16" s="141" customFormat="1" ht="25.5">
      <c r="A69" s="132" t="s">
        <v>496</v>
      </c>
      <c r="B69" s="129" t="s">
        <v>161</v>
      </c>
      <c r="C69" s="137" t="s">
        <v>389</v>
      </c>
      <c r="D69" s="136" t="s">
        <v>15</v>
      </c>
      <c r="E69" s="140">
        <v>2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58"/>
    </row>
    <row r="70" spans="1:16" s="141" customFormat="1" ht="25.5">
      <c r="A70" s="132" t="s">
        <v>497</v>
      </c>
      <c r="B70" s="129" t="s">
        <v>161</v>
      </c>
      <c r="C70" s="137" t="s">
        <v>868</v>
      </c>
      <c r="D70" s="136" t="s">
        <v>15</v>
      </c>
      <c r="E70" s="140">
        <v>1</v>
      </c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58"/>
    </row>
    <row r="71" spans="1:16" s="141" customFormat="1" ht="38.25">
      <c r="A71" s="132" t="s">
        <v>498</v>
      </c>
      <c r="B71" s="129" t="s">
        <v>161</v>
      </c>
      <c r="C71" s="137" t="s">
        <v>390</v>
      </c>
      <c r="D71" s="136" t="s">
        <v>15</v>
      </c>
      <c r="E71" s="140">
        <v>1</v>
      </c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58"/>
    </row>
    <row r="72" spans="1:16" s="141" customFormat="1" ht="25.5">
      <c r="A72" s="132" t="s">
        <v>499</v>
      </c>
      <c r="B72" s="129" t="s">
        <v>161</v>
      </c>
      <c r="C72" s="137" t="s">
        <v>869</v>
      </c>
      <c r="D72" s="136" t="s">
        <v>15</v>
      </c>
      <c r="E72" s="140">
        <v>1</v>
      </c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58"/>
    </row>
    <row r="73" spans="1:16" s="141" customFormat="1" ht="14.25">
      <c r="A73" s="132" t="s">
        <v>500</v>
      </c>
      <c r="B73" s="129" t="s">
        <v>161</v>
      </c>
      <c r="C73" s="137" t="s">
        <v>870</v>
      </c>
      <c r="D73" s="136" t="s">
        <v>15</v>
      </c>
      <c r="E73" s="140">
        <v>1</v>
      </c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58"/>
    </row>
    <row r="74" spans="1:16" s="141" customFormat="1" ht="25.5">
      <c r="A74" s="132" t="s">
        <v>501</v>
      </c>
      <c r="B74" s="129" t="s">
        <v>161</v>
      </c>
      <c r="C74" s="137" t="s">
        <v>871</v>
      </c>
      <c r="D74" s="136" t="s">
        <v>15</v>
      </c>
      <c r="E74" s="140">
        <v>1</v>
      </c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58"/>
    </row>
    <row r="75" spans="1:16" s="141" customFormat="1" ht="38.25">
      <c r="A75" s="132" t="s">
        <v>502</v>
      </c>
      <c r="B75" s="129" t="s">
        <v>161</v>
      </c>
      <c r="C75" s="137" t="s">
        <v>360</v>
      </c>
      <c r="D75" s="136" t="s">
        <v>15</v>
      </c>
      <c r="E75" s="140">
        <v>1</v>
      </c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58"/>
    </row>
    <row r="76" spans="1:16" s="141" customFormat="1" ht="25.5">
      <c r="A76" s="132" t="s">
        <v>503</v>
      </c>
      <c r="B76" s="129" t="s">
        <v>161</v>
      </c>
      <c r="C76" s="137" t="s">
        <v>872</v>
      </c>
      <c r="D76" s="136" t="s">
        <v>15</v>
      </c>
      <c r="E76" s="140">
        <v>2</v>
      </c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58"/>
    </row>
    <row r="77" spans="1:16" s="141" customFormat="1" ht="25.5">
      <c r="A77" s="132" t="s">
        <v>504</v>
      </c>
      <c r="B77" s="129" t="s">
        <v>161</v>
      </c>
      <c r="C77" s="137" t="s">
        <v>873</v>
      </c>
      <c r="D77" s="136" t="s">
        <v>15</v>
      </c>
      <c r="E77" s="140">
        <v>1</v>
      </c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58"/>
    </row>
    <row r="78" spans="1:16" s="141" customFormat="1" ht="25.5">
      <c r="A78" s="132" t="s">
        <v>505</v>
      </c>
      <c r="B78" s="129" t="s">
        <v>161</v>
      </c>
      <c r="C78" s="137" t="s">
        <v>379</v>
      </c>
      <c r="D78" s="136" t="s">
        <v>15</v>
      </c>
      <c r="E78" s="140">
        <v>6</v>
      </c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58"/>
    </row>
    <row r="79" spans="1:16" s="141" customFormat="1" ht="25.5">
      <c r="A79" s="132" t="s">
        <v>506</v>
      </c>
      <c r="B79" s="129" t="s">
        <v>161</v>
      </c>
      <c r="C79" s="137" t="s">
        <v>380</v>
      </c>
      <c r="D79" s="136" t="s">
        <v>15</v>
      </c>
      <c r="E79" s="140">
        <v>12</v>
      </c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58"/>
    </row>
    <row r="80" spans="1:16" s="141" customFormat="1" ht="25.5">
      <c r="A80" s="132" t="s">
        <v>507</v>
      </c>
      <c r="B80" s="129" t="s">
        <v>161</v>
      </c>
      <c r="C80" s="137" t="s">
        <v>381</v>
      </c>
      <c r="D80" s="136" t="s">
        <v>15</v>
      </c>
      <c r="E80" s="140">
        <v>2</v>
      </c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58"/>
    </row>
    <row r="81" spans="1:16" s="141" customFormat="1" ht="14.25">
      <c r="A81" s="132" t="s">
        <v>508</v>
      </c>
      <c r="B81" s="129" t="s">
        <v>161</v>
      </c>
      <c r="C81" s="137" t="s">
        <v>365</v>
      </c>
      <c r="D81" s="136" t="s">
        <v>15</v>
      </c>
      <c r="E81" s="140">
        <v>1</v>
      </c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58"/>
    </row>
    <row r="82" spans="1:16" s="141" customFormat="1" ht="25.5">
      <c r="A82" s="132" t="s">
        <v>509</v>
      </c>
      <c r="B82" s="129" t="s">
        <v>161</v>
      </c>
      <c r="C82" s="137" t="s">
        <v>382</v>
      </c>
      <c r="D82" s="136" t="s">
        <v>15</v>
      </c>
      <c r="E82" s="140">
        <v>10</v>
      </c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58"/>
    </row>
    <row r="83" spans="1:16" s="141" customFormat="1" ht="14.25">
      <c r="A83" s="132" t="s">
        <v>510</v>
      </c>
      <c r="B83" s="129" t="s">
        <v>161</v>
      </c>
      <c r="C83" s="137" t="s">
        <v>877</v>
      </c>
      <c r="D83" s="136" t="s">
        <v>15</v>
      </c>
      <c r="E83" s="140">
        <v>1</v>
      </c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58"/>
    </row>
    <row r="84" spans="1:16" s="141" customFormat="1" ht="14.25">
      <c r="A84" s="132" t="s">
        <v>511</v>
      </c>
      <c r="B84" s="129" t="s">
        <v>161</v>
      </c>
      <c r="C84" s="137" t="s">
        <v>874</v>
      </c>
      <c r="D84" s="136" t="s">
        <v>15</v>
      </c>
      <c r="E84" s="140">
        <v>2</v>
      </c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58"/>
    </row>
    <row r="85" spans="1:16" s="141" customFormat="1" ht="14.25">
      <c r="A85" s="132" t="s">
        <v>512</v>
      </c>
      <c r="B85" s="129" t="s">
        <v>161</v>
      </c>
      <c r="C85" s="137" t="s">
        <v>875</v>
      </c>
      <c r="D85" s="136" t="s">
        <v>15</v>
      </c>
      <c r="E85" s="140">
        <v>3</v>
      </c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58"/>
    </row>
    <row r="86" spans="1:16" s="141" customFormat="1" ht="14.25">
      <c r="A86" s="132" t="s">
        <v>513</v>
      </c>
      <c r="B86" s="129" t="s">
        <v>161</v>
      </c>
      <c r="C86" s="137" t="s">
        <v>876</v>
      </c>
      <c r="D86" s="136" t="s">
        <v>15</v>
      </c>
      <c r="E86" s="140">
        <v>1</v>
      </c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58"/>
    </row>
    <row r="87" spans="1:16" s="141" customFormat="1" ht="25.5">
      <c r="A87" s="132" t="s">
        <v>514</v>
      </c>
      <c r="B87" s="129" t="s">
        <v>161</v>
      </c>
      <c r="C87" s="137" t="s">
        <v>383</v>
      </c>
      <c r="D87" s="136" t="s">
        <v>15</v>
      </c>
      <c r="E87" s="140">
        <v>9</v>
      </c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58"/>
    </row>
    <row r="88" spans="1:16" s="141" customFormat="1" ht="14.25">
      <c r="A88" s="132" t="s">
        <v>515</v>
      </c>
      <c r="B88" s="129" t="s">
        <v>161</v>
      </c>
      <c r="C88" s="137" t="s">
        <v>369</v>
      </c>
      <c r="D88" s="136" t="s">
        <v>15</v>
      </c>
      <c r="E88" s="140">
        <v>2</v>
      </c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58"/>
    </row>
    <row r="89" spans="1:16" s="141" customFormat="1" ht="25.5">
      <c r="A89" s="132" t="s">
        <v>516</v>
      </c>
      <c r="B89" s="129" t="s">
        <v>161</v>
      </c>
      <c r="C89" s="137" t="s">
        <v>387</v>
      </c>
      <c r="D89" s="136" t="s">
        <v>15</v>
      </c>
      <c r="E89" s="140">
        <v>14</v>
      </c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58"/>
    </row>
    <row r="90" spans="1:16" s="141" customFormat="1" ht="25.5">
      <c r="A90" s="132" t="s">
        <v>517</v>
      </c>
      <c r="B90" s="129" t="s">
        <v>161</v>
      </c>
      <c r="C90" s="137" t="s">
        <v>373</v>
      </c>
      <c r="D90" s="136" t="s">
        <v>15</v>
      </c>
      <c r="E90" s="140">
        <v>1</v>
      </c>
      <c r="F90" s="213"/>
      <c r="G90" s="64"/>
      <c r="H90" s="64"/>
      <c r="I90" s="64"/>
      <c r="J90" s="64"/>
      <c r="K90" s="64"/>
      <c r="L90" s="64"/>
      <c r="M90" s="64"/>
      <c r="N90" s="64"/>
      <c r="O90" s="64"/>
      <c r="P90" s="65"/>
    </row>
    <row r="91" spans="1:16" s="141" customFormat="1" ht="14.25">
      <c r="A91" s="132" t="s">
        <v>518</v>
      </c>
      <c r="B91" s="129" t="s">
        <v>161</v>
      </c>
      <c r="C91" s="210" t="s">
        <v>353</v>
      </c>
      <c r="D91" s="211" t="s">
        <v>15</v>
      </c>
      <c r="E91" s="212">
        <v>1</v>
      </c>
      <c r="F91" s="213"/>
      <c r="G91" s="64"/>
      <c r="H91" s="64"/>
      <c r="I91" s="64"/>
      <c r="J91" s="64"/>
      <c r="K91" s="64"/>
      <c r="L91" s="64"/>
      <c r="M91" s="64"/>
      <c r="N91" s="64"/>
      <c r="O91" s="64"/>
      <c r="P91" s="65"/>
    </row>
    <row r="92" spans="1:16" s="141" customFormat="1" ht="14.25">
      <c r="A92" s="132" t="s">
        <v>519</v>
      </c>
      <c r="B92" s="129" t="s">
        <v>161</v>
      </c>
      <c r="C92" s="210" t="s">
        <v>878</v>
      </c>
      <c r="D92" s="211" t="s">
        <v>15</v>
      </c>
      <c r="E92" s="212">
        <v>2</v>
      </c>
      <c r="F92" s="213"/>
      <c r="G92" s="64"/>
      <c r="H92" s="64"/>
      <c r="I92" s="64"/>
      <c r="J92" s="64"/>
      <c r="K92" s="64"/>
      <c r="L92" s="64"/>
      <c r="M92" s="64"/>
      <c r="N92" s="64"/>
      <c r="O92" s="64"/>
      <c r="P92" s="65"/>
    </row>
    <row r="93" spans="1:16" s="141" customFormat="1" ht="14.25">
      <c r="A93" s="132" t="s">
        <v>520</v>
      </c>
      <c r="B93" s="129" t="s">
        <v>161</v>
      </c>
      <c r="C93" s="210" t="s">
        <v>879</v>
      </c>
      <c r="D93" s="211" t="s">
        <v>15</v>
      </c>
      <c r="E93" s="212">
        <v>1</v>
      </c>
      <c r="F93" s="213"/>
      <c r="G93" s="64"/>
      <c r="H93" s="64"/>
      <c r="I93" s="64"/>
      <c r="J93" s="64"/>
      <c r="K93" s="64"/>
      <c r="L93" s="64"/>
      <c r="M93" s="64"/>
      <c r="N93" s="64"/>
      <c r="O93" s="64"/>
      <c r="P93" s="65"/>
    </row>
    <row r="94" spans="1:16" s="66" customFormat="1" ht="15">
      <c r="A94" s="359" t="s">
        <v>441</v>
      </c>
      <c r="B94" s="359"/>
      <c r="C94" s="359"/>
      <c r="D94" s="359"/>
      <c r="E94" s="359"/>
      <c r="F94" s="72"/>
      <c r="G94" s="145"/>
      <c r="H94" s="29"/>
      <c r="I94" s="29"/>
      <c r="J94" s="29"/>
      <c r="K94" s="64"/>
      <c r="L94" s="64"/>
      <c r="M94" s="64"/>
      <c r="N94" s="64"/>
      <c r="O94" s="64"/>
      <c r="P94" s="65"/>
    </row>
    <row r="95" spans="1:16" s="141" customFormat="1" ht="25.5">
      <c r="A95" s="132" t="s">
        <v>521</v>
      </c>
      <c r="B95" s="129" t="s">
        <v>161</v>
      </c>
      <c r="C95" s="137" t="s">
        <v>383</v>
      </c>
      <c r="D95" s="136" t="s">
        <v>15</v>
      </c>
      <c r="E95" s="140">
        <v>2</v>
      </c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58"/>
    </row>
    <row r="96" spans="1:16" s="141" customFormat="1" ht="25.5">
      <c r="A96" s="132" t="s">
        <v>522</v>
      </c>
      <c r="B96" s="129" t="s">
        <v>161</v>
      </c>
      <c r="C96" s="137" t="s">
        <v>391</v>
      </c>
      <c r="D96" s="136" t="s">
        <v>15</v>
      </c>
      <c r="E96" s="140">
        <v>2</v>
      </c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58"/>
    </row>
    <row r="97" spans="1:16" s="141" customFormat="1" ht="25.5">
      <c r="A97" s="132" t="s">
        <v>523</v>
      </c>
      <c r="B97" s="129" t="s">
        <v>161</v>
      </c>
      <c r="C97" s="137" t="s">
        <v>392</v>
      </c>
      <c r="D97" s="136" t="s">
        <v>15</v>
      </c>
      <c r="E97" s="140">
        <v>1</v>
      </c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58"/>
    </row>
    <row r="98" spans="1:16" s="66" customFormat="1" ht="15">
      <c r="A98" s="359" t="s">
        <v>442</v>
      </c>
      <c r="B98" s="359"/>
      <c r="C98" s="359"/>
      <c r="D98" s="359"/>
      <c r="E98" s="359"/>
      <c r="F98" s="72"/>
      <c r="G98" s="145"/>
      <c r="H98" s="29"/>
      <c r="I98" s="29"/>
      <c r="J98" s="29"/>
      <c r="K98" s="64"/>
      <c r="L98" s="64"/>
      <c r="M98" s="64"/>
      <c r="N98" s="64"/>
      <c r="O98" s="64"/>
      <c r="P98" s="65"/>
    </row>
    <row r="99" spans="1:16" s="141" customFormat="1" ht="25.5">
      <c r="A99" s="132" t="s">
        <v>524</v>
      </c>
      <c r="B99" s="129" t="s">
        <v>161</v>
      </c>
      <c r="C99" s="137" t="s">
        <v>880</v>
      </c>
      <c r="D99" s="136" t="s">
        <v>15</v>
      </c>
      <c r="E99" s="140">
        <v>1</v>
      </c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58"/>
    </row>
    <row r="100" spans="1:16" s="141" customFormat="1" ht="14.25">
      <c r="A100" s="132" t="s">
        <v>525</v>
      </c>
      <c r="B100" s="129" t="s">
        <v>161</v>
      </c>
      <c r="C100" s="137" t="s">
        <v>881</v>
      </c>
      <c r="D100" s="136" t="s">
        <v>15</v>
      </c>
      <c r="E100" s="140">
        <v>1</v>
      </c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58"/>
    </row>
    <row r="101" spans="1:16" s="141" customFormat="1" ht="25.5">
      <c r="A101" s="132" t="s">
        <v>526</v>
      </c>
      <c r="B101" s="129" t="s">
        <v>161</v>
      </c>
      <c r="C101" s="137" t="s">
        <v>380</v>
      </c>
      <c r="D101" s="136" t="s">
        <v>15</v>
      </c>
      <c r="E101" s="140">
        <v>4</v>
      </c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58"/>
    </row>
    <row r="102" spans="1:16" s="141" customFormat="1" ht="25.5">
      <c r="A102" s="132" t="s">
        <v>527</v>
      </c>
      <c r="B102" s="129" t="s">
        <v>161</v>
      </c>
      <c r="C102" s="137" t="s">
        <v>393</v>
      </c>
      <c r="D102" s="136" t="s">
        <v>15</v>
      </c>
      <c r="E102" s="140">
        <v>5</v>
      </c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58"/>
    </row>
    <row r="103" spans="1:16" s="141" customFormat="1" ht="25.5">
      <c r="A103" s="132" t="s">
        <v>528</v>
      </c>
      <c r="B103" s="129" t="s">
        <v>161</v>
      </c>
      <c r="C103" s="137" t="s">
        <v>882</v>
      </c>
      <c r="D103" s="136" t="s">
        <v>15</v>
      </c>
      <c r="E103" s="140">
        <v>1</v>
      </c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58"/>
    </row>
    <row r="104" spans="1:16" s="141" customFormat="1" ht="25.5">
      <c r="A104" s="132" t="s">
        <v>529</v>
      </c>
      <c r="B104" s="129" t="s">
        <v>161</v>
      </c>
      <c r="C104" s="137" t="s">
        <v>387</v>
      </c>
      <c r="D104" s="136" t="s">
        <v>15</v>
      </c>
      <c r="E104" s="140">
        <v>4</v>
      </c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58"/>
    </row>
    <row r="105" spans="1:16" s="141" customFormat="1" ht="14.25">
      <c r="A105" s="132" t="s">
        <v>530</v>
      </c>
      <c r="B105" s="129" t="s">
        <v>161</v>
      </c>
      <c r="C105" s="210" t="s">
        <v>883</v>
      </c>
      <c r="D105" s="211" t="s">
        <v>15</v>
      </c>
      <c r="E105" s="212">
        <v>1</v>
      </c>
      <c r="F105" s="213"/>
      <c r="G105" s="64"/>
      <c r="H105" s="64"/>
      <c r="I105" s="64"/>
      <c r="J105" s="64"/>
      <c r="K105" s="64"/>
      <c r="L105" s="64"/>
      <c r="M105" s="64"/>
      <c r="N105" s="64"/>
      <c r="O105" s="64"/>
      <c r="P105" s="65"/>
    </row>
    <row r="106" spans="1:16" s="66" customFormat="1" ht="15">
      <c r="A106" s="359" t="s">
        <v>443</v>
      </c>
      <c r="B106" s="359"/>
      <c r="C106" s="359"/>
      <c r="D106" s="359"/>
      <c r="E106" s="359"/>
      <c r="F106" s="72"/>
      <c r="G106" s="145"/>
      <c r="H106" s="29"/>
      <c r="I106" s="29"/>
      <c r="J106" s="29"/>
      <c r="K106" s="64"/>
      <c r="L106" s="64"/>
      <c r="M106" s="64"/>
      <c r="N106" s="64"/>
      <c r="O106" s="64"/>
      <c r="P106" s="65"/>
    </row>
    <row r="107" spans="1:16" s="141" customFormat="1" ht="14.25">
      <c r="A107" s="132" t="s">
        <v>531</v>
      </c>
      <c r="B107" s="129" t="s">
        <v>161</v>
      </c>
      <c r="C107" s="137" t="s">
        <v>394</v>
      </c>
      <c r="D107" s="136" t="s">
        <v>28</v>
      </c>
      <c r="E107" s="140">
        <v>60</v>
      </c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58"/>
    </row>
    <row r="108" spans="1:16" s="141" customFormat="1" ht="14.25">
      <c r="A108" s="132" t="s">
        <v>532</v>
      </c>
      <c r="B108" s="129" t="s">
        <v>161</v>
      </c>
      <c r="C108" s="137" t="s">
        <v>395</v>
      </c>
      <c r="D108" s="136" t="s">
        <v>28</v>
      </c>
      <c r="E108" s="140">
        <v>40</v>
      </c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58"/>
    </row>
    <row r="109" spans="1:16" s="141" customFormat="1" ht="14.25">
      <c r="A109" s="132" t="s">
        <v>533</v>
      </c>
      <c r="B109" s="129" t="s">
        <v>161</v>
      </c>
      <c r="C109" s="137" t="s">
        <v>396</v>
      </c>
      <c r="D109" s="136" t="s">
        <v>28</v>
      </c>
      <c r="E109" s="140">
        <v>20</v>
      </c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58"/>
    </row>
    <row r="110" spans="1:16" s="141" customFormat="1" ht="14.25">
      <c r="A110" s="132" t="s">
        <v>534</v>
      </c>
      <c r="B110" s="129" t="s">
        <v>161</v>
      </c>
      <c r="C110" s="137" t="s">
        <v>397</v>
      </c>
      <c r="D110" s="136" t="s">
        <v>28</v>
      </c>
      <c r="E110" s="140">
        <v>15</v>
      </c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58"/>
    </row>
    <row r="111" spans="1:16" s="141" customFormat="1" ht="14.25">
      <c r="A111" s="132" t="s">
        <v>535</v>
      </c>
      <c r="B111" s="129" t="s">
        <v>161</v>
      </c>
      <c r="C111" s="137" t="s">
        <v>398</v>
      </c>
      <c r="D111" s="136" t="s">
        <v>28</v>
      </c>
      <c r="E111" s="140">
        <v>10</v>
      </c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58"/>
    </row>
    <row r="112" spans="1:16" s="141" customFormat="1" ht="14.25">
      <c r="A112" s="132" t="s">
        <v>536</v>
      </c>
      <c r="B112" s="129" t="s">
        <v>161</v>
      </c>
      <c r="C112" s="137" t="s">
        <v>399</v>
      </c>
      <c r="D112" s="136" t="s">
        <v>28</v>
      </c>
      <c r="E112" s="140">
        <v>10</v>
      </c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58"/>
    </row>
    <row r="113" spans="1:16" s="141" customFormat="1" ht="14.25">
      <c r="A113" s="132" t="s">
        <v>537</v>
      </c>
      <c r="B113" s="129" t="s">
        <v>161</v>
      </c>
      <c r="C113" s="137" t="s">
        <v>400</v>
      </c>
      <c r="D113" s="136" t="s">
        <v>28</v>
      </c>
      <c r="E113" s="140">
        <v>40</v>
      </c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58"/>
    </row>
    <row r="114" spans="1:16" s="141" customFormat="1" ht="14.25">
      <c r="A114" s="132" t="s">
        <v>538</v>
      </c>
      <c r="B114" s="129" t="s">
        <v>161</v>
      </c>
      <c r="C114" s="137" t="s">
        <v>401</v>
      </c>
      <c r="D114" s="136" t="s">
        <v>28</v>
      </c>
      <c r="E114" s="140">
        <v>10</v>
      </c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58"/>
    </row>
    <row r="115" spans="1:16" s="141" customFormat="1" ht="14.25">
      <c r="A115" s="132" t="s">
        <v>539</v>
      </c>
      <c r="B115" s="129" t="s">
        <v>161</v>
      </c>
      <c r="C115" s="137" t="s">
        <v>402</v>
      </c>
      <c r="D115" s="136" t="s">
        <v>28</v>
      </c>
      <c r="E115" s="140">
        <v>10</v>
      </c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58"/>
    </row>
    <row r="116" spans="1:16" s="141" customFormat="1" ht="14.25">
      <c r="A116" s="132" t="s">
        <v>540</v>
      </c>
      <c r="B116" s="129" t="s">
        <v>161</v>
      </c>
      <c r="C116" s="137" t="s">
        <v>403</v>
      </c>
      <c r="D116" s="136" t="s">
        <v>15</v>
      </c>
      <c r="E116" s="140">
        <v>44</v>
      </c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58"/>
    </row>
    <row r="117" spans="1:16" s="141" customFormat="1" ht="14.25">
      <c r="A117" s="132" t="s">
        <v>541</v>
      </c>
      <c r="B117" s="129" t="s">
        <v>161</v>
      </c>
      <c r="C117" s="137" t="s">
        <v>404</v>
      </c>
      <c r="D117" s="136" t="s">
        <v>15</v>
      </c>
      <c r="E117" s="140">
        <v>1</v>
      </c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58"/>
    </row>
    <row r="118" spans="1:16" s="141" customFormat="1" ht="14.25">
      <c r="A118" s="132" t="s">
        <v>542</v>
      </c>
      <c r="B118" s="129" t="s">
        <v>161</v>
      </c>
      <c r="C118" s="137" t="s">
        <v>405</v>
      </c>
      <c r="D118" s="136" t="s">
        <v>15</v>
      </c>
      <c r="E118" s="140">
        <v>16</v>
      </c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58"/>
    </row>
    <row r="119" spans="1:16" s="141" customFormat="1" ht="14.25">
      <c r="A119" s="132" t="s">
        <v>543</v>
      </c>
      <c r="B119" s="129" t="s">
        <v>161</v>
      </c>
      <c r="C119" s="137" t="s">
        <v>406</v>
      </c>
      <c r="D119" s="136" t="s">
        <v>15</v>
      </c>
      <c r="E119" s="140">
        <v>15</v>
      </c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58"/>
    </row>
    <row r="120" spans="1:16" s="141" customFormat="1" ht="14.25">
      <c r="A120" s="132" t="s">
        <v>544</v>
      </c>
      <c r="B120" s="129" t="s">
        <v>161</v>
      </c>
      <c r="C120" s="137" t="s">
        <v>407</v>
      </c>
      <c r="D120" s="136" t="s">
        <v>15</v>
      </c>
      <c r="E120" s="140">
        <v>6</v>
      </c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58"/>
    </row>
    <row r="121" spans="1:16" s="141" customFormat="1" ht="14.25">
      <c r="A121" s="132" t="s">
        <v>545</v>
      </c>
      <c r="B121" s="129" t="s">
        <v>161</v>
      </c>
      <c r="C121" s="137" t="s">
        <v>408</v>
      </c>
      <c r="D121" s="136" t="s">
        <v>15</v>
      </c>
      <c r="E121" s="140">
        <v>4</v>
      </c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58"/>
    </row>
    <row r="122" spans="1:16" s="141" customFormat="1" ht="14.25">
      <c r="A122" s="132" t="s">
        <v>546</v>
      </c>
      <c r="B122" s="129" t="s">
        <v>161</v>
      </c>
      <c r="C122" s="137" t="s">
        <v>409</v>
      </c>
      <c r="D122" s="136" t="s">
        <v>15</v>
      </c>
      <c r="E122" s="140">
        <v>3</v>
      </c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58"/>
    </row>
    <row r="123" spans="1:16" s="141" customFormat="1" ht="25.5">
      <c r="A123" s="132" t="s">
        <v>547</v>
      </c>
      <c r="B123" s="129" t="s">
        <v>161</v>
      </c>
      <c r="C123" s="137" t="s">
        <v>411</v>
      </c>
      <c r="D123" s="136" t="s">
        <v>15</v>
      </c>
      <c r="E123" s="140">
        <v>22</v>
      </c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58"/>
    </row>
    <row r="124" spans="1:16" s="141" customFormat="1" ht="25.5">
      <c r="A124" s="132" t="s">
        <v>548</v>
      </c>
      <c r="B124" s="129" t="s">
        <v>161</v>
      </c>
      <c r="C124" s="137" t="s">
        <v>412</v>
      </c>
      <c r="D124" s="136" t="s">
        <v>15</v>
      </c>
      <c r="E124" s="140">
        <v>6</v>
      </c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58"/>
    </row>
    <row r="125" spans="1:16" s="141" customFormat="1" ht="25.5">
      <c r="A125" s="132" t="s">
        <v>549</v>
      </c>
      <c r="B125" s="129" t="s">
        <v>161</v>
      </c>
      <c r="C125" s="137" t="s">
        <v>413</v>
      </c>
      <c r="D125" s="136" t="s">
        <v>15</v>
      </c>
      <c r="E125" s="140">
        <v>12</v>
      </c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58"/>
    </row>
    <row r="126" spans="1:16" s="141" customFormat="1" ht="25.5">
      <c r="A126" s="132" t="s">
        <v>550</v>
      </c>
      <c r="B126" s="129" t="s">
        <v>161</v>
      </c>
      <c r="C126" s="137" t="s">
        <v>414</v>
      </c>
      <c r="D126" s="136" t="s">
        <v>15</v>
      </c>
      <c r="E126" s="140">
        <v>5</v>
      </c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58"/>
    </row>
    <row r="127" spans="1:16" s="141" customFormat="1" ht="25.5">
      <c r="A127" s="132" t="s">
        <v>551</v>
      </c>
      <c r="B127" s="129" t="s">
        <v>161</v>
      </c>
      <c r="C127" s="137" t="s">
        <v>415</v>
      </c>
      <c r="D127" s="136" t="s">
        <v>15</v>
      </c>
      <c r="E127" s="140">
        <v>3</v>
      </c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58"/>
    </row>
    <row r="128" spans="1:16" s="141" customFormat="1" ht="25.5">
      <c r="A128" s="132" t="s">
        <v>887</v>
      </c>
      <c r="B128" s="129" t="s">
        <v>161</v>
      </c>
      <c r="C128" s="137" t="s">
        <v>416</v>
      </c>
      <c r="D128" s="136" t="s">
        <v>15</v>
      </c>
      <c r="E128" s="140">
        <v>5</v>
      </c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58"/>
    </row>
    <row r="129" spans="1:16" s="141" customFormat="1" ht="25.5">
      <c r="A129" s="132" t="s">
        <v>888</v>
      </c>
      <c r="B129" s="129" t="s">
        <v>161</v>
      </c>
      <c r="C129" s="137" t="s">
        <v>417</v>
      </c>
      <c r="D129" s="136" t="s">
        <v>15</v>
      </c>
      <c r="E129" s="140">
        <v>30</v>
      </c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58"/>
    </row>
    <row r="130" spans="1:16" s="141" customFormat="1" ht="25.5">
      <c r="A130" s="132" t="s">
        <v>889</v>
      </c>
      <c r="B130" s="129" t="s">
        <v>161</v>
      </c>
      <c r="C130" s="137" t="s">
        <v>418</v>
      </c>
      <c r="D130" s="136" t="s">
        <v>15</v>
      </c>
      <c r="E130" s="140">
        <v>5</v>
      </c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58"/>
    </row>
    <row r="131" spans="1:16" s="141" customFormat="1" ht="25.5">
      <c r="A131" s="132" t="s">
        <v>890</v>
      </c>
      <c r="B131" s="129" t="s">
        <v>161</v>
      </c>
      <c r="C131" s="137" t="s">
        <v>419</v>
      </c>
      <c r="D131" s="136" t="s">
        <v>15</v>
      </c>
      <c r="E131" s="140">
        <v>5</v>
      </c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58"/>
    </row>
    <row r="132" spans="1:16" s="141" customFormat="1" ht="25.5">
      <c r="A132" s="132" t="s">
        <v>891</v>
      </c>
      <c r="B132" s="129" t="s">
        <v>161</v>
      </c>
      <c r="C132" s="137" t="s">
        <v>410</v>
      </c>
      <c r="D132" s="136" t="s">
        <v>15</v>
      </c>
      <c r="E132" s="140">
        <v>10</v>
      </c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58"/>
    </row>
    <row r="133" spans="1:16" s="141" customFormat="1" ht="25.5">
      <c r="A133" s="132" t="s">
        <v>892</v>
      </c>
      <c r="B133" s="129" t="s">
        <v>161</v>
      </c>
      <c r="C133" s="137" t="s">
        <v>420</v>
      </c>
      <c r="D133" s="136" t="s">
        <v>15</v>
      </c>
      <c r="E133" s="140">
        <v>2</v>
      </c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58"/>
    </row>
    <row r="134" spans="1:16" s="141" customFormat="1" ht="25.5">
      <c r="A134" s="132" t="s">
        <v>893</v>
      </c>
      <c r="B134" s="129" t="s">
        <v>161</v>
      </c>
      <c r="C134" s="137" t="s">
        <v>421</v>
      </c>
      <c r="D134" s="136" t="s">
        <v>15</v>
      </c>
      <c r="E134" s="140">
        <v>4</v>
      </c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58"/>
    </row>
    <row r="135" spans="1:16" s="141" customFormat="1" ht="25.5">
      <c r="A135" s="132" t="s">
        <v>894</v>
      </c>
      <c r="B135" s="129" t="s">
        <v>161</v>
      </c>
      <c r="C135" s="137" t="s">
        <v>884</v>
      </c>
      <c r="D135" s="136" t="s">
        <v>15</v>
      </c>
      <c r="E135" s="140">
        <v>1</v>
      </c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58"/>
    </row>
    <row r="136" spans="1:16" s="141" customFormat="1" ht="25.5">
      <c r="A136" s="132" t="s">
        <v>895</v>
      </c>
      <c r="B136" s="129" t="s">
        <v>161</v>
      </c>
      <c r="C136" s="137" t="s">
        <v>885</v>
      </c>
      <c r="D136" s="136" t="s">
        <v>15</v>
      </c>
      <c r="E136" s="140">
        <v>1</v>
      </c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58"/>
    </row>
    <row r="137" spans="1:16" s="141" customFormat="1" ht="25.5">
      <c r="A137" s="132" t="s">
        <v>896</v>
      </c>
      <c r="B137" s="129" t="s">
        <v>161</v>
      </c>
      <c r="C137" s="137" t="s">
        <v>422</v>
      </c>
      <c r="D137" s="136" t="s">
        <v>15</v>
      </c>
      <c r="E137" s="140">
        <v>5</v>
      </c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58"/>
    </row>
    <row r="138" spans="1:16" s="141" customFormat="1" ht="25.5">
      <c r="A138" s="132" t="s">
        <v>897</v>
      </c>
      <c r="B138" s="129" t="s">
        <v>161</v>
      </c>
      <c r="C138" s="137" t="s">
        <v>423</v>
      </c>
      <c r="D138" s="136" t="s">
        <v>15</v>
      </c>
      <c r="E138" s="140">
        <v>2</v>
      </c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58"/>
    </row>
    <row r="139" spans="1:16" s="141" customFormat="1" ht="25.5">
      <c r="A139" s="132" t="s">
        <v>898</v>
      </c>
      <c r="B139" s="129" t="s">
        <v>161</v>
      </c>
      <c r="C139" s="137" t="s">
        <v>424</v>
      </c>
      <c r="D139" s="136" t="s">
        <v>15</v>
      </c>
      <c r="E139" s="140">
        <v>5</v>
      </c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58"/>
    </row>
    <row r="140" spans="1:16" s="141" customFormat="1" ht="25.5">
      <c r="A140" s="132" t="s">
        <v>899</v>
      </c>
      <c r="B140" s="129" t="s">
        <v>161</v>
      </c>
      <c r="C140" s="137" t="s">
        <v>425</v>
      </c>
      <c r="D140" s="136" t="s">
        <v>15</v>
      </c>
      <c r="E140" s="140">
        <v>15</v>
      </c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58"/>
    </row>
    <row r="141" spans="1:16" s="141" customFormat="1" ht="25.5">
      <c r="A141" s="132" t="s">
        <v>900</v>
      </c>
      <c r="B141" s="129" t="s">
        <v>161</v>
      </c>
      <c r="C141" s="137" t="s">
        <v>426</v>
      </c>
      <c r="D141" s="136" t="s">
        <v>15</v>
      </c>
      <c r="E141" s="140">
        <v>5</v>
      </c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58"/>
    </row>
    <row r="142" spans="1:16" s="141" customFormat="1" ht="14.25">
      <c r="A142" s="132" t="s">
        <v>901</v>
      </c>
      <c r="B142" s="129" t="s">
        <v>161</v>
      </c>
      <c r="C142" s="137" t="s">
        <v>427</v>
      </c>
      <c r="D142" s="136" t="s">
        <v>15</v>
      </c>
      <c r="E142" s="140">
        <v>50</v>
      </c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58"/>
    </row>
    <row r="143" spans="1:16" s="141" customFormat="1" ht="25.5">
      <c r="A143" s="132" t="s">
        <v>902</v>
      </c>
      <c r="B143" s="129" t="s">
        <v>161</v>
      </c>
      <c r="C143" s="137" t="s">
        <v>428</v>
      </c>
      <c r="D143" s="136" t="s">
        <v>15</v>
      </c>
      <c r="E143" s="140">
        <v>50</v>
      </c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58"/>
    </row>
    <row r="144" spans="1:16" s="141" customFormat="1" ht="14.25">
      <c r="A144" s="132" t="s">
        <v>903</v>
      </c>
      <c r="B144" s="129" t="s">
        <v>161</v>
      </c>
      <c r="C144" s="137" t="s">
        <v>429</v>
      </c>
      <c r="D144" s="136" t="s">
        <v>15</v>
      </c>
      <c r="E144" s="140">
        <v>50</v>
      </c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58"/>
    </row>
    <row r="145" spans="1:16" s="141" customFormat="1" ht="25.5">
      <c r="A145" s="132" t="s">
        <v>904</v>
      </c>
      <c r="B145" s="129" t="s">
        <v>161</v>
      </c>
      <c r="C145" s="137" t="s">
        <v>430</v>
      </c>
      <c r="D145" s="136" t="s">
        <v>15</v>
      </c>
      <c r="E145" s="140">
        <v>50</v>
      </c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58"/>
    </row>
    <row r="146" spans="1:16" s="141" customFormat="1" ht="25.5">
      <c r="A146" s="132" t="s">
        <v>905</v>
      </c>
      <c r="B146" s="129" t="s">
        <v>161</v>
      </c>
      <c r="C146" s="137" t="s">
        <v>431</v>
      </c>
      <c r="D146" s="136" t="s">
        <v>15</v>
      </c>
      <c r="E146" s="140">
        <v>30</v>
      </c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58"/>
    </row>
    <row r="147" spans="1:16" s="141" customFormat="1" ht="25.5">
      <c r="A147" s="132" t="s">
        <v>906</v>
      </c>
      <c r="B147" s="129" t="s">
        <v>161</v>
      </c>
      <c r="C147" s="137" t="s">
        <v>432</v>
      </c>
      <c r="D147" s="136" t="s">
        <v>15</v>
      </c>
      <c r="E147" s="140">
        <v>20</v>
      </c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58"/>
    </row>
    <row r="148" spans="1:16" s="141" customFormat="1" ht="25.5">
      <c r="A148" s="132" t="s">
        <v>907</v>
      </c>
      <c r="B148" s="129" t="s">
        <v>161</v>
      </c>
      <c r="C148" s="137" t="s">
        <v>433</v>
      </c>
      <c r="D148" s="136" t="s">
        <v>15</v>
      </c>
      <c r="E148" s="140">
        <v>10</v>
      </c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58"/>
    </row>
    <row r="149" spans="1:16" s="141" customFormat="1" ht="25.5">
      <c r="A149" s="132" t="s">
        <v>908</v>
      </c>
      <c r="B149" s="129" t="s">
        <v>161</v>
      </c>
      <c r="C149" s="137" t="s">
        <v>434</v>
      </c>
      <c r="D149" s="136" t="s">
        <v>15</v>
      </c>
      <c r="E149" s="140">
        <v>8</v>
      </c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58"/>
    </row>
    <row r="150" spans="1:16" s="141" customFormat="1" ht="25.5">
      <c r="A150" s="132" t="s">
        <v>909</v>
      </c>
      <c r="B150" s="129" t="s">
        <v>161</v>
      </c>
      <c r="C150" s="137" t="s">
        <v>435</v>
      </c>
      <c r="D150" s="136" t="s">
        <v>15</v>
      </c>
      <c r="E150" s="140">
        <v>3</v>
      </c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58"/>
    </row>
    <row r="151" spans="1:16" ht="15.75" thickBot="1">
      <c r="A151" s="107"/>
      <c r="B151" s="107"/>
      <c r="C151" s="69"/>
      <c r="D151" s="70"/>
      <c r="E151" s="70"/>
      <c r="F151" s="93"/>
      <c r="G151" s="71"/>
      <c r="H151" s="71"/>
      <c r="I151" s="93"/>
      <c r="J151" s="93"/>
      <c r="K151" s="94"/>
      <c r="L151" s="106"/>
      <c r="M151" s="94"/>
      <c r="N151" s="94"/>
      <c r="O151" s="94"/>
      <c r="P151" s="94"/>
    </row>
    <row r="152" spans="1:16" ht="26.25" thickTop="1">
      <c r="A152" s="103"/>
      <c r="B152" s="95"/>
      <c r="C152" s="68" t="s">
        <v>169</v>
      </c>
      <c r="D152" s="96"/>
      <c r="E152" s="97"/>
      <c r="F152" s="98"/>
      <c r="G152" s="98"/>
      <c r="H152" s="98"/>
      <c r="I152" s="98"/>
      <c r="J152" s="98"/>
      <c r="K152" s="99"/>
      <c r="L152" s="100">
        <f>SUM(L11:L150)</f>
        <v>0</v>
      </c>
      <c r="M152" s="100">
        <f>SUM(M11:M150)</f>
        <v>0</v>
      </c>
      <c r="N152" s="100">
        <f>SUM(N11:N150)</f>
        <v>0</v>
      </c>
      <c r="O152" s="100">
        <f>SUM(O11:O150)</f>
        <v>0</v>
      </c>
      <c r="P152" s="100">
        <f>SUM(P11:P150)</f>
        <v>0</v>
      </c>
    </row>
    <row r="153" spans="1:16" ht="12.75">
      <c r="A153" s="120" t="s">
        <v>77</v>
      </c>
      <c r="B153" s="120"/>
      <c r="C153" s="124"/>
      <c r="D153" s="83" t="str">
        <f>N6</f>
        <v>201__ gada __._______</v>
      </c>
      <c r="E153" s="83"/>
      <c r="F153"/>
      <c r="G153"/>
      <c r="H153"/>
      <c r="I153"/>
      <c r="J153"/>
      <c r="K153"/>
      <c r="L153"/>
      <c r="M153"/>
      <c r="N153"/>
      <c r="O153"/>
      <c r="P153"/>
    </row>
    <row r="154" spans="1:16" ht="12.75">
      <c r="A154" s="116" t="s">
        <v>160</v>
      </c>
      <c r="B154" s="157" t="str">
        <f>N6</f>
        <v>201__ gada __._______</v>
      </c>
      <c r="C154" s="91"/>
      <c r="D154"/>
      <c r="E154" s="83"/>
      <c r="F154"/>
      <c r="G154"/>
      <c r="H154"/>
      <c r="I154"/>
      <c r="J154"/>
      <c r="K154"/>
      <c r="L154"/>
      <c r="M154"/>
      <c r="N154"/>
      <c r="O154"/>
      <c r="P154"/>
    </row>
    <row r="155" spans="1:16" ht="12.75">
      <c r="A155" s="120" t="s">
        <v>9</v>
      </c>
      <c r="B155" s="120"/>
      <c r="C155" s="119"/>
      <c r="D155" t="str">
        <f>N6</f>
        <v>201__ gada __._______</v>
      </c>
      <c r="E155" s="83"/>
      <c r="F155"/>
      <c r="G155"/>
      <c r="H155"/>
      <c r="I155"/>
      <c r="J155"/>
      <c r="K155"/>
      <c r="L155"/>
      <c r="M155"/>
      <c r="N155"/>
      <c r="O155"/>
      <c r="P155"/>
    </row>
    <row r="156" spans="1:5" ht="15">
      <c r="A156" s="120" t="s">
        <v>162</v>
      </c>
      <c r="B156" s="169"/>
      <c r="C156" s="119"/>
      <c r="E156" s="82"/>
    </row>
    <row r="157" spans="1:5" ht="12.75">
      <c r="A157" s="54"/>
      <c r="B157" s="120"/>
      <c r="C157" s="53"/>
      <c r="E157" s="82"/>
    </row>
    <row r="161" ht="12.75">
      <c r="B161" s="123"/>
    </row>
  </sheetData>
  <mergeCells count="22">
    <mergeCell ref="L8:P8"/>
    <mergeCell ref="B8:B9"/>
    <mergeCell ref="A8:A9"/>
    <mergeCell ref="C8:C9"/>
    <mergeCell ref="D8:D9"/>
    <mergeCell ref="E8:E9"/>
    <mergeCell ref="F8:K8"/>
    <mergeCell ref="C3:E3"/>
    <mergeCell ref="L6:M6"/>
    <mergeCell ref="C2:F2"/>
    <mergeCell ref="C4:E4"/>
    <mergeCell ref="C5:E5"/>
    <mergeCell ref="C6:E6"/>
    <mergeCell ref="A68:E68"/>
    <mergeCell ref="A94:E94"/>
    <mergeCell ref="A98:E98"/>
    <mergeCell ref="A106:E106"/>
    <mergeCell ref="C7:E7"/>
    <mergeCell ref="A11:E11"/>
    <mergeCell ref="A25:E25"/>
    <mergeCell ref="A30:E30"/>
    <mergeCell ref="A32:E3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0" r:id="rId1"/>
  <headerFooter>
    <oddFooter>&amp;CLapaspuse &amp;P no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9"/>
  <sheetViews>
    <sheetView zoomScaleSheetLayoutView="100" workbookViewId="0" topLeftCell="A5">
      <selection activeCell="C23" sqref="C23"/>
    </sheetView>
  </sheetViews>
  <sheetFormatPr defaultColWidth="9.140625" defaultRowHeight="12.75" outlineLevelCol="1"/>
  <cols>
    <col min="1" max="1" width="13.8515625" style="122" customWidth="1"/>
    <col min="2" max="2" width="13.8515625" style="122" hidden="1" customWidth="1"/>
    <col min="3" max="3" width="45.57421875" style="122" customWidth="1"/>
    <col min="4" max="4" width="7.140625" style="122" customWidth="1"/>
    <col min="5" max="5" width="14.57421875" style="122" customWidth="1"/>
    <col min="6" max="6" width="11.140625" style="122" customWidth="1" outlineLevel="1"/>
    <col min="7" max="8" width="10.8515625" style="122" customWidth="1" outlineLevel="1"/>
    <col min="9" max="9" width="10.57421875" style="122" customWidth="1" outlineLevel="1"/>
    <col min="10" max="10" width="9.57421875" style="122" customWidth="1" outlineLevel="1"/>
    <col min="11" max="11" width="9.8515625" style="122" customWidth="1" outlineLevel="1"/>
    <col min="12" max="12" width="9.7109375" style="122" customWidth="1" outlineLevel="1"/>
    <col min="13" max="14" width="10.28125" style="122" customWidth="1" outlineLevel="1"/>
    <col min="15" max="16" width="9.7109375" style="122" customWidth="1" outlineLevel="1"/>
    <col min="17" max="17" width="10.28125" style="122" bestFit="1" customWidth="1"/>
    <col min="18" max="16384" width="9.140625" style="122" customWidth="1"/>
  </cols>
  <sheetData>
    <row r="1" spans="1:16" s="126" customFormat="1" ht="12.75">
      <c r="A1" s="86"/>
      <c r="B1" s="86"/>
      <c r="C1" s="86"/>
      <c r="D1" s="86"/>
      <c r="E1" s="86"/>
      <c r="F1" s="86"/>
      <c r="G1" s="86"/>
      <c r="H1" s="86"/>
      <c r="I1" s="86"/>
      <c r="J1" s="88"/>
      <c r="K1" s="86"/>
      <c r="L1" s="86"/>
      <c r="M1" s="86"/>
      <c r="N1" s="86"/>
      <c r="O1" s="86"/>
      <c r="P1" s="86"/>
    </row>
    <row r="2" spans="1:16" s="126" customFormat="1" ht="15.75" thickBot="1">
      <c r="A2" s="101"/>
      <c r="B2" s="101"/>
      <c r="C2" s="334" t="s">
        <v>726</v>
      </c>
      <c r="D2" s="334"/>
      <c r="E2" s="334"/>
      <c r="F2" s="334"/>
      <c r="G2" s="101"/>
      <c r="H2" s="101"/>
      <c r="I2" s="101"/>
      <c r="J2" s="105"/>
      <c r="K2" s="101"/>
      <c r="L2" s="101"/>
      <c r="M2" s="101"/>
      <c r="N2" s="101"/>
      <c r="O2" s="101"/>
      <c r="P2" s="101"/>
    </row>
    <row r="3" spans="3:16" s="2" customFormat="1" ht="15.75" thickTop="1">
      <c r="C3" s="363" t="s">
        <v>725</v>
      </c>
      <c r="D3" s="363"/>
      <c r="E3" s="363"/>
      <c r="F3" s="10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2" customFormat="1" ht="45.75" customHeight="1">
      <c r="A4" s="63" t="s">
        <v>16</v>
      </c>
      <c r="B4" s="63"/>
      <c r="C4" s="353" t="str">
        <f>'LT-1;SagatavZemesd'!C4:E4</f>
        <v>Esošās katlu mājas Kusā efektivitātes paaugstināšana</v>
      </c>
      <c r="D4" s="353"/>
      <c r="E4" s="35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2" customFormat="1" ht="12.75">
      <c r="A5" s="5" t="s">
        <v>17</v>
      </c>
      <c r="B5" s="5"/>
      <c r="C5" s="325" t="str">
        <f>'LT-1;SagatavZemesd'!C5:E5</f>
        <v>Kusas katlu māja, Aronas pagasts, Madonas novads</v>
      </c>
      <c r="D5" s="325"/>
      <c r="E5" s="325"/>
      <c r="F5" s="10"/>
      <c r="G5" s="10"/>
      <c r="H5" s="10"/>
      <c r="I5" s="10"/>
      <c r="J5" s="10"/>
      <c r="K5" s="10"/>
      <c r="L5" s="10"/>
      <c r="M5" s="5"/>
      <c r="N5" s="5"/>
      <c r="O5" s="5"/>
      <c r="P5" s="5"/>
    </row>
    <row r="6" spans="1:16" s="2" customFormat="1" ht="12.75">
      <c r="A6" s="5" t="s">
        <v>18</v>
      </c>
      <c r="B6" s="5"/>
      <c r="C6" s="325" t="str">
        <f>'LT-1;SagatavZemesd'!C6:E6</f>
        <v>SIA "Madonas Siltums"</v>
      </c>
      <c r="D6" s="325"/>
      <c r="E6" s="325"/>
      <c r="F6" s="74"/>
      <c r="G6" s="74"/>
      <c r="H6" s="120"/>
      <c r="I6" s="51" t="s">
        <v>14</v>
      </c>
      <c r="J6" s="156">
        <f>P20</f>
        <v>0</v>
      </c>
      <c r="K6" s="92" t="str">
        <f>'LT-1;SagatavZemesd'!K6</f>
        <v>€</v>
      </c>
      <c r="L6" s="352" t="s">
        <v>160</v>
      </c>
      <c r="M6" s="352"/>
      <c r="N6" s="92" t="str">
        <f>'LT-1;SagatavZemesd'!N6</f>
        <v>201__ gada __._______</v>
      </c>
      <c r="O6" s="76"/>
      <c r="P6" s="76"/>
    </row>
    <row r="7" spans="1:16" s="2" customFormat="1" ht="13.5" thickBot="1">
      <c r="A7" s="5" t="s">
        <v>19</v>
      </c>
      <c r="B7" s="5"/>
      <c r="C7" s="325"/>
      <c r="D7" s="325"/>
      <c r="E7" s="325"/>
      <c r="F7" s="75" t="s">
        <v>160</v>
      </c>
      <c r="G7" s="76"/>
      <c r="H7" s="75" t="str">
        <f>'LT-1;SagatavZemesd'!H7</f>
        <v xml:space="preserve">201__ .gada cenās uz </v>
      </c>
      <c r="I7" s="5"/>
      <c r="J7" s="75" t="s">
        <v>163</v>
      </c>
      <c r="K7" s="75" t="str">
        <f>'LT-1;SagatavZemesd'!K7</f>
        <v>rasējumiem</v>
      </c>
      <c r="L7" s="5"/>
      <c r="M7" s="5"/>
      <c r="N7" s="76"/>
      <c r="O7" s="76"/>
      <c r="P7" s="76"/>
    </row>
    <row r="8" spans="1:16" s="2" customFormat="1" ht="12.75">
      <c r="A8" s="344" t="s">
        <v>20</v>
      </c>
      <c r="B8" s="349" t="s">
        <v>157</v>
      </c>
      <c r="C8" s="322" t="s">
        <v>21</v>
      </c>
      <c r="D8" s="347" t="s">
        <v>22</v>
      </c>
      <c r="E8" s="347" t="s">
        <v>23</v>
      </c>
      <c r="F8" s="322" t="s">
        <v>24</v>
      </c>
      <c r="G8" s="322"/>
      <c r="H8" s="322"/>
      <c r="I8" s="322"/>
      <c r="J8" s="322"/>
      <c r="K8" s="322"/>
      <c r="L8" s="322" t="s">
        <v>25</v>
      </c>
      <c r="M8" s="322" t="s">
        <v>25</v>
      </c>
      <c r="N8" s="322"/>
      <c r="O8" s="322"/>
      <c r="P8" s="323"/>
    </row>
    <row r="9" spans="1:16" s="2" customFormat="1" ht="87.75" thickBot="1">
      <c r="A9" s="345"/>
      <c r="B9" s="350"/>
      <c r="C9" s="346"/>
      <c r="D9" s="348"/>
      <c r="E9" s="348"/>
      <c r="F9" s="55" t="s">
        <v>26</v>
      </c>
      <c r="G9" s="55" t="s">
        <v>83</v>
      </c>
      <c r="H9" s="55" t="s">
        <v>84</v>
      </c>
      <c r="I9" s="77" t="s">
        <v>85</v>
      </c>
      <c r="J9" s="55" t="s">
        <v>86</v>
      </c>
      <c r="K9" s="55" t="s">
        <v>87</v>
      </c>
      <c r="L9" s="55" t="s">
        <v>27</v>
      </c>
      <c r="M9" s="55" t="s">
        <v>88</v>
      </c>
      <c r="N9" s="55" t="s">
        <v>89</v>
      </c>
      <c r="O9" s="55" t="s">
        <v>86</v>
      </c>
      <c r="P9" s="78" t="s">
        <v>90</v>
      </c>
    </row>
    <row r="10" spans="1:16" s="2" customFormat="1" ht="13.5" thickBot="1">
      <c r="A10" s="79">
        <v>1</v>
      </c>
      <c r="B10" s="87">
        <v>2</v>
      </c>
      <c r="C10" s="80">
        <v>3</v>
      </c>
      <c r="D10" s="80">
        <v>4</v>
      </c>
      <c r="E10" s="80">
        <v>5</v>
      </c>
      <c r="F10" s="87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80">
        <v>12</v>
      </c>
      <c r="M10" s="80">
        <v>13</v>
      </c>
      <c r="N10" s="80">
        <v>14</v>
      </c>
      <c r="O10" s="80">
        <v>15</v>
      </c>
      <c r="P10" s="81">
        <v>16</v>
      </c>
    </row>
    <row r="11" spans="1:16" s="141" customFormat="1" ht="12.75">
      <c r="A11" s="364" t="s">
        <v>961</v>
      </c>
      <c r="B11" s="365"/>
      <c r="C11" s="365"/>
      <c r="D11" s="365"/>
      <c r="E11" s="366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58"/>
    </row>
    <row r="12" spans="1:16" s="141" customFormat="1" ht="25.5">
      <c r="A12" s="132"/>
      <c r="B12" s="129"/>
      <c r="C12" s="137" t="s">
        <v>962</v>
      </c>
      <c r="D12" s="136" t="s">
        <v>963</v>
      </c>
      <c r="E12" s="140">
        <v>1</v>
      </c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58"/>
    </row>
    <row r="13" spans="1:16" s="141" customFormat="1" ht="12.75">
      <c r="A13" s="364" t="s">
        <v>716</v>
      </c>
      <c r="B13" s="365"/>
      <c r="C13" s="365"/>
      <c r="D13" s="365"/>
      <c r="E13" s="366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58"/>
    </row>
    <row r="14" spans="1:16" s="141" customFormat="1" ht="25.5">
      <c r="A14" s="132" t="s">
        <v>720</v>
      </c>
      <c r="B14" s="129" t="s">
        <v>161</v>
      </c>
      <c r="C14" s="137" t="s">
        <v>717</v>
      </c>
      <c r="D14" s="136" t="s">
        <v>28</v>
      </c>
      <c r="E14" s="140">
        <v>50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58"/>
    </row>
    <row r="15" spans="1:16" s="141" customFormat="1" ht="25.5">
      <c r="A15" s="132" t="s">
        <v>721</v>
      </c>
      <c r="B15" s="129" t="s">
        <v>161</v>
      </c>
      <c r="C15" s="137" t="s">
        <v>718</v>
      </c>
      <c r="D15" s="136" t="s">
        <v>28</v>
      </c>
      <c r="E15" s="140">
        <v>50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58"/>
    </row>
    <row r="16" spans="1:16" s="141" customFormat="1" ht="25.5">
      <c r="A16" s="132" t="s">
        <v>722</v>
      </c>
      <c r="B16" s="129" t="s">
        <v>161</v>
      </c>
      <c r="C16" s="137" t="s">
        <v>583</v>
      </c>
      <c r="D16" s="136" t="s">
        <v>28</v>
      </c>
      <c r="E16" s="140">
        <v>150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58"/>
    </row>
    <row r="17" spans="1:16" s="141" customFormat="1" ht="25.5">
      <c r="A17" s="132" t="s">
        <v>723</v>
      </c>
      <c r="B17" s="129" t="s">
        <v>161</v>
      </c>
      <c r="C17" s="137" t="s">
        <v>585</v>
      </c>
      <c r="D17" s="136" t="s">
        <v>28</v>
      </c>
      <c r="E17" s="140">
        <v>100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58"/>
    </row>
    <row r="18" spans="1:16" s="141" customFormat="1" ht="25.5">
      <c r="A18" s="132" t="s">
        <v>724</v>
      </c>
      <c r="B18" s="129" t="s">
        <v>161</v>
      </c>
      <c r="C18" s="137" t="s">
        <v>719</v>
      </c>
      <c r="D18" s="136" t="s">
        <v>28</v>
      </c>
      <c r="E18" s="140">
        <v>100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58"/>
    </row>
    <row r="19" spans="1:16" ht="15.75" thickBot="1">
      <c r="A19" s="107"/>
      <c r="B19" s="107"/>
      <c r="C19" s="69"/>
      <c r="D19" s="70"/>
      <c r="E19" s="70"/>
      <c r="F19" s="93"/>
      <c r="G19" s="71"/>
      <c r="H19" s="71"/>
      <c r="I19" s="93"/>
      <c r="J19" s="93"/>
      <c r="K19" s="94"/>
      <c r="L19" s="106"/>
      <c r="M19" s="94"/>
      <c r="N19" s="94"/>
      <c r="O19" s="94"/>
      <c r="P19" s="94"/>
    </row>
    <row r="20" spans="1:16" ht="26.25" thickTop="1">
      <c r="A20" s="103"/>
      <c r="B20" s="95"/>
      <c r="C20" s="68" t="s">
        <v>169</v>
      </c>
      <c r="D20" s="96"/>
      <c r="E20" s="97"/>
      <c r="F20" s="98"/>
      <c r="G20" s="98"/>
      <c r="H20" s="98"/>
      <c r="I20" s="98"/>
      <c r="J20" s="98"/>
      <c r="K20" s="99"/>
      <c r="L20" s="100">
        <f>SUM(L11:L18)</f>
        <v>0</v>
      </c>
      <c r="M20" s="100">
        <f>SUM(M11:M18)</f>
        <v>0</v>
      </c>
      <c r="N20" s="100">
        <f>SUM(N11:N18)</f>
        <v>0</v>
      </c>
      <c r="O20" s="100">
        <f>SUM(O11:O18)</f>
        <v>0</v>
      </c>
      <c r="P20" s="100">
        <f>SUM(P11:P18)</f>
        <v>0</v>
      </c>
    </row>
    <row r="21" spans="1:16" ht="12.75">
      <c r="A21" s="120" t="s">
        <v>77</v>
      </c>
      <c r="B21" s="120"/>
      <c r="C21" s="124"/>
      <c r="D21" s="121" t="str">
        <f>N6</f>
        <v>201__ gada __._______</v>
      </c>
      <c r="E21" s="121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</row>
    <row r="22" spans="1:16" ht="12.75">
      <c r="A22" s="116" t="s">
        <v>160</v>
      </c>
      <c r="B22" s="157" t="str">
        <f>N6</f>
        <v>201__ gada __._______</v>
      </c>
      <c r="C22" s="91"/>
      <c r="D22" s="126"/>
      <c r="E22" s="121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</row>
    <row r="23" spans="1:16" ht="12.75">
      <c r="A23" s="120" t="s">
        <v>9</v>
      </c>
      <c r="B23" s="120"/>
      <c r="C23" s="119"/>
      <c r="D23" s="126" t="str">
        <f>N6</f>
        <v>201__ gada __._______</v>
      </c>
      <c r="E23" s="121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</row>
    <row r="24" spans="1:5" ht="15">
      <c r="A24" s="120" t="s">
        <v>162</v>
      </c>
      <c r="B24" s="169"/>
      <c r="C24" s="119"/>
      <c r="E24" s="123"/>
    </row>
    <row r="25" spans="1:5" ht="12.75">
      <c r="A25" s="120"/>
      <c r="B25" s="120"/>
      <c r="C25" s="119"/>
      <c r="E25" s="123"/>
    </row>
    <row r="29" ht="12.75">
      <c r="B29" s="123"/>
    </row>
  </sheetData>
  <mergeCells count="16">
    <mergeCell ref="F8:K8"/>
    <mergeCell ref="L8:P8"/>
    <mergeCell ref="C7:E7"/>
    <mergeCell ref="L6:M6"/>
    <mergeCell ref="C2:F2"/>
    <mergeCell ref="C3:E3"/>
    <mergeCell ref="C4:E4"/>
    <mergeCell ref="C5:E5"/>
    <mergeCell ref="C6:E6"/>
    <mergeCell ref="A13:E13"/>
    <mergeCell ref="A8:A9"/>
    <mergeCell ref="B8:B9"/>
    <mergeCell ref="C8:C9"/>
    <mergeCell ref="D8:D9"/>
    <mergeCell ref="E8:E9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&amp;C&amp;M. lappuse no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01"/>
  <sheetViews>
    <sheetView zoomScaleSheetLayoutView="100" workbookViewId="0" topLeftCell="A1">
      <selection activeCell="F77" sqref="F77"/>
    </sheetView>
  </sheetViews>
  <sheetFormatPr defaultColWidth="9.140625" defaultRowHeight="12.75" outlineLevelCol="1"/>
  <cols>
    <col min="1" max="1" width="13.8515625" style="122" customWidth="1"/>
    <col min="2" max="2" width="13.8515625" style="122" hidden="1" customWidth="1"/>
    <col min="3" max="3" width="45.57421875" style="122" customWidth="1"/>
    <col min="4" max="4" width="7.140625" style="122" customWidth="1"/>
    <col min="5" max="5" width="13.8515625" style="122" customWidth="1"/>
    <col min="6" max="6" width="13.28125" style="122" customWidth="1" outlineLevel="1"/>
    <col min="7" max="7" width="13.140625" style="122" customWidth="1" outlineLevel="1"/>
    <col min="8" max="8" width="12.8515625" style="122" customWidth="1" outlineLevel="1"/>
    <col min="9" max="9" width="11.7109375" style="122" customWidth="1" outlineLevel="1"/>
    <col min="10" max="12" width="11.28125" style="122" customWidth="1" outlineLevel="1"/>
    <col min="13" max="13" width="11.140625" style="122" customWidth="1" outlineLevel="1"/>
    <col min="14" max="14" width="11.00390625" style="122" customWidth="1" outlineLevel="1"/>
    <col min="15" max="15" width="14.421875" style="122" customWidth="1" outlineLevel="1"/>
    <col min="16" max="16" width="11.28125" style="122" customWidth="1" outlineLevel="1"/>
    <col min="17" max="17" width="10.28125" style="122" bestFit="1" customWidth="1"/>
    <col min="18" max="16384" width="9.140625" style="122" customWidth="1"/>
  </cols>
  <sheetData>
    <row r="1" spans="1:16" s="126" customFormat="1" ht="12.75">
      <c r="A1" s="86"/>
      <c r="B1" s="86"/>
      <c r="C1" s="86"/>
      <c r="D1" s="86"/>
      <c r="E1" s="86"/>
      <c r="F1" s="86"/>
      <c r="G1" s="86"/>
      <c r="H1" s="86"/>
      <c r="I1" s="86"/>
      <c r="J1" s="88"/>
      <c r="K1" s="86"/>
      <c r="L1" s="86"/>
      <c r="M1" s="86"/>
      <c r="N1" s="86"/>
      <c r="O1" s="86"/>
      <c r="P1" s="86"/>
    </row>
    <row r="2" spans="1:16" s="126" customFormat="1" ht="15.75" thickBot="1">
      <c r="A2" s="101"/>
      <c r="B2" s="101"/>
      <c r="C2" s="334" t="s">
        <v>552</v>
      </c>
      <c r="D2" s="334"/>
      <c r="E2" s="334"/>
      <c r="F2" s="334"/>
      <c r="G2" s="101"/>
      <c r="H2" s="101"/>
      <c r="I2" s="101"/>
      <c r="J2" s="105"/>
      <c r="K2" s="101"/>
      <c r="L2" s="101"/>
      <c r="M2" s="101"/>
      <c r="N2" s="101"/>
      <c r="O2" s="101"/>
      <c r="P2" s="101"/>
    </row>
    <row r="3" spans="3:16" s="2" customFormat="1" ht="15.75" thickTop="1">
      <c r="C3" s="363" t="s">
        <v>553</v>
      </c>
      <c r="D3" s="363"/>
      <c r="E3" s="363"/>
      <c r="F3" s="10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2" customFormat="1" ht="45.75" customHeight="1">
      <c r="A4" s="63" t="s">
        <v>16</v>
      </c>
      <c r="B4" s="63"/>
      <c r="C4" s="353" t="str">
        <f>'LT-1;SagatavZemesd'!C4:E4</f>
        <v>Esošās katlu mājas Kusā efektivitātes paaugstināšana</v>
      </c>
      <c r="D4" s="353"/>
      <c r="E4" s="35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2" customFormat="1" ht="12.75">
      <c r="A5" s="5" t="s">
        <v>17</v>
      </c>
      <c r="B5" s="5"/>
      <c r="C5" s="325" t="str">
        <f>'LT-1;SagatavZemesd'!C5:E5</f>
        <v>Kusas katlu māja, Aronas pagasts, Madonas novads</v>
      </c>
      <c r="D5" s="325"/>
      <c r="E5" s="325"/>
      <c r="F5" s="10"/>
      <c r="G5" s="10"/>
      <c r="H5" s="10"/>
      <c r="I5" s="10"/>
      <c r="J5" s="10"/>
      <c r="K5" s="10"/>
      <c r="L5" s="10"/>
      <c r="M5" s="5"/>
      <c r="N5" s="5"/>
      <c r="O5" s="5"/>
      <c r="P5" s="5"/>
    </row>
    <row r="6" spans="1:16" s="2" customFormat="1" ht="12.75">
      <c r="A6" s="5" t="s">
        <v>18</v>
      </c>
      <c r="B6" s="5"/>
      <c r="C6" s="325" t="str">
        <f>'LT-1;SagatavZemesd'!C6:E6</f>
        <v>SIA "Madonas Siltums"</v>
      </c>
      <c r="D6" s="325"/>
      <c r="E6" s="325"/>
      <c r="F6" s="74"/>
      <c r="G6" s="74"/>
      <c r="H6" s="120"/>
      <c r="I6" s="51" t="s">
        <v>14</v>
      </c>
      <c r="J6" s="156">
        <f>P92</f>
        <v>0</v>
      </c>
      <c r="K6" s="92" t="str">
        <f>'LT-1;SagatavZemesd'!K6</f>
        <v>€</v>
      </c>
      <c r="L6" s="352" t="s">
        <v>160</v>
      </c>
      <c r="M6" s="352"/>
      <c r="N6" s="92" t="str">
        <f>'LT-1;SagatavZemesd'!N6</f>
        <v>201__ gada __._______</v>
      </c>
      <c r="O6" s="76"/>
      <c r="P6" s="76"/>
    </row>
    <row r="7" spans="1:16" s="2" customFormat="1" ht="13.5" thickBot="1">
      <c r="A7" s="5" t="s">
        <v>19</v>
      </c>
      <c r="B7" s="5"/>
      <c r="C7" s="325"/>
      <c r="D7" s="325"/>
      <c r="E7" s="325"/>
      <c r="F7" s="75" t="s">
        <v>160</v>
      </c>
      <c r="G7" s="76"/>
      <c r="H7" s="75" t="str">
        <f>'LT-1;SagatavZemesd'!H7</f>
        <v xml:space="preserve">201__ .gada cenās uz </v>
      </c>
      <c r="I7" s="5"/>
      <c r="J7" s="75" t="s">
        <v>163</v>
      </c>
      <c r="K7" s="75" t="str">
        <f>'LT-1;SagatavZemesd'!K7</f>
        <v>rasējumiem</v>
      </c>
      <c r="L7" s="5"/>
      <c r="M7" s="5"/>
      <c r="N7" s="76"/>
      <c r="O7" s="76"/>
      <c r="P7" s="76"/>
    </row>
    <row r="8" spans="1:16" s="2" customFormat="1" ht="12.75">
      <c r="A8" s="344" t="s">
        <v>20</v>
      </c>
      <c r="B8" s="349" t="s">
        <v>157</v>
      </c>
      <c r="C8" s="322" t="s">
        <v>21</v>
      </c>
      <c r="D8" s="347" t="s">
        <v>22</v>
      </c>
      <c r="E8" s="347" t="s">
        <v>23</v>
      </c>
      <c r="F8" s="322" t="s">
        <v>24</v>
      </c>
      <c r="G8" s="322"/>
      <c r="H8" s="322"/>
      <c r="I8" s="322"/>
      <c r="J8" s="322"/>
      <c r="K8" s="322"/>
      <c r="L8" s="322" t="s">
        <v>25</v>
      </c>
      <c r="M8" s="322" t="s">
        <v>25</v>
      </c>
      <c r="N8" s="322"/>
      <c r="O8" s="322"/>
      <c r="P8" s="323"/>
    </row>
    <row r="9" spans="1:16" s="2" customFormat="1" ht="87.75" thickBot="1">
      <c r="A9" s="345"/>
      <c r="B9" s="350"/>
      <c r="C9" s="346"/>
      <c r="D9" s="348"/>
      <c r="E9" s="348"/>
      <c r="F9" s="55" t="s">
        <v>26</v>
      </c>
      <c r="G9" s="55" t="s">
        <v>83</v>
      </c>
      <c r="H9" s="55" t="s">
        <v>84</v>
      </c>
      <c r="I9" s="77" t="s">
        <v>85</v>
      </c>
      <c r="J9" s="55" t="s">
        <v>86</v>
      </c>
      <c r="K9" s="55" t="s">
        <v>87</v>
      </c>
      <c r="L9" s="55" t="s">
        <v>27</v>
      </c>
      <c r="M9" s="55" t="s">
        <v>88</v>
      </c>
      <c r="N9" s="55" t="s">
        <v>89</v>
      </c>
      <c r="O9" s="55" t="s">
        <v>86</v>
      </c>
      <c r="P9" s="78" t="s">
        <v>90</v>
      </c>
    </row>
    <row r="10" spans="1:16" s="2" customFormat="1" ht="13.5" thickBot="1">
      <c r="A10" s="79">
        <v>1</v>
      </c>
      <c r="B10" s="87">
        <v>2</v>
      </c>
      <c r="C10" s="80">
        <v>3</v>
      </c>
      <c r="D10" s="80">
        <v>4</v>
      </c>
      <c r="E10" s="80">
        <v>5</v>
      </c>
      <c r="F10" s="87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80">
        <v>12</v>
      </c>
      <c r="M10" s="80">
        <v>13</v>
      </c>
      <c r="N10" s="80">
        <v>14</v>
      </c>
      <c r="O10" s="80">
        <v>15</v>
      </c>
      <c r="P10" s="81">
        <v>16</v>
      </c>
    </row>
    <row r="11" spans="1:16" s="141" customFormat="1" ht="14.25">
      <c r="A11" s="138"/>
      <c r="B11" s="129"/>
      <c r="C11" s="137"/>
      <c r="D11" s="136"/>
      <c r="E11" s="140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58"/>
    </row>
    <row r="12" spans="1:16" s="141" customFormat="1" ht="14.25">
      <c r="A12" s="132"/>
      <c r="B12" s="132"/>
      <c r="C12" s="354" t="s">
        <v>554</v>
      </c>
      <c r="D12" s="354"/>
      <c r="E12" s="354"/>
      <c r="F12" s="52"/>
      <c r="G12" s="143"/>
      <c r="H12" s="144"/>
      <c r="I12" s="90"/>
      <c r="J12" s="143"/>
      <c r="K12" s="143"/>
      <c r="L12" s="143"/>
      <c r="M12" s="143"/>
      <c r="N12" s="143"/>
      <c r="O12" s="143"/>
      <c r="P12" s="143"/>
    </row>
    <row r="13" spans="1:16" s="141" customFormat="1" ht="25.5">
      <c r="A13" s="132" t="s">
        <v>615</v>
      </c>
      <c r="B13" s="129" t="s">
        <v>161</v>
      </c>
      <c r="C13" s="137" t="s">
        <v>556</v>
      </c>
      <c r="D13" s="136" t="s">
        <v>32</v>
      </c>
      <c r="E13" s="140">
        <v>1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58"/>
    </row>
    <row r="14" spans="1:16" s="141" customFormat="1" ht="14.25">
      <c r="A14" s="132" t="s">
        <v>616</v>
      </c>
      <c r="B14" s="129" t="s">
        <v>161</v>
      </c>
      <c r="C14" s="137" t="s">
        <v>557</v>
      </c>
      <c r="D14" s="136" t="s">
        <v>555</v>
      </c>
      <c r="E14" s="140">
        <v>1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58"/>
    </row>
    <row r="15" spans="1:16" s="141" customFormat="1" ht="14.25">
      <c r="A15" s="132" t="s">
        <v>617</v>
      </c>
      <c r="B15" s="129" t="s">
        <v>161</v>
      </c>
      <c r="C15" s="137" t="s">
        <v>558</v>
      </c>
      <c r="D15" s="136" t="s">
        <v>555</v>
      </c>
      <c r="E15" s="140">
        <v>1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58"/>
    </row>
    <row r="16" spans="1:16" s="141" customFormat="1" ht="14.25">
      <c r="A16" s="132" t="s">
        <v>618</v>
      </c>
      <c r="B16" s="129" t="s">
        <v>161</v>
      </c>
      <c r="C16" s="137" t="s">
        <v>559</v>
      </c>
      <c r="D16" s="136" t="s">
        <v>555</v>
      </c>
      <c r="E16" s="140">
        <v>3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58"/>
    </row>
    <row r="17" spans="1:16" s="141" customFormat="1" ht="14.25">
      <c r="A17" s="132" t="s">
        <v>619</v>
      </c>
      <c r="B17" s="129" t="s">
        <v>161</v>
      </c>
      <c r="C17" s="137" t="s">
        <v>560</v>
      </c>
      <c r="D17" s="136" t="s">
        <v>555</v>
      </c>
      <c r="E17" s="140">
        <v>3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58"/>
    </row>
    <row r="18" spans="1:16" s="141" customFormat="1" ht="14.25">
      <c r="A18" s="132" t="s">
        <v>620</v>
      </c>
      <c r="B18" s="129" t="s">
        <v>161</v>
      </c>
      <c r="C18" s="137" t="s">
        <v>561</v>
      </c>
      <c r="D18" s="136" t="s">
        <v>555</v>
      </c>
      <c r="E18" s="140">
        <v>12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58"/>
    </row>
    <row r="19" spans="1:16" s="141" customFormat="1" ht="14.25">
      <c r="A19" s="132" t="s">
        <v>621</v>
      </c>
      <c r="B19" s="129" t="s">
        <v>161</v>
      </c>
      <c r="C19" s="137" t="s">
        <v>562</v>
      </c>
      <c r="D19" s="136" t="s">
        <v>555</v>
      </c>
      <c r="E19" s="140">
        <v>5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58"/>
    </row>
    <row r="20" spans="1:16" s="141" customFormat="1" ht="14.25">
      <c r="A20" s="132" t="s">
        <v>622</v>
      </c>
      <c r="B20" s="129" t="s">
        <v>161</v>
      </c>
      <c r="C20" s="137" t="s">
        <v>563</v>
      </c>
      <c r="D20" s="136" t="s">
        <v>555</v>
      </c>
      <c r="E20" s="140">
        <v>6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58"/>
    </row>
    <row r="21" spans="1:16" s="141" customFormat="1" ht="14.25">
      <c r="A21" s="132" t="s">
        <v>623</v>
      </c>
      <c r="B21" s="129" t="s">
        <v>161</v>
      </c>
      <c r="C21" s="137" t="s">
        <v>568</v>
      </c>
      <c r="D21" s="136" t="s">
        <v>555</v>
      </c>
      <c r="E21" s="140">
        <v>2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58"/>
    </row>
    <row r="22" spans="1:16" s="141" customFormat="1" ht="14.25">
      <c r="A22" s="132" t="s">
        <v>624</v>
      </c>
      <c r="B22" s="129" t="s">
        <v>161</v>
      </c>
      <c r="C22" s="137" t="s">
        <v>564</v>
      </c>
      <c r="D22" s="136" t="s">
        <v>555</v>
      </c>
      <c r="E22" s="140">
        <v>2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58"/>
    </row>
    <row r="23" spans="1:16" s="141" customFormat="1" ht="14.25">
      <c r="A23" s="132" t="s">
        <v>625</v>
      </c>
      <c r="B23" s="129" t="s">
        <v>161</v>
      </c>
      <c r="C23" s="137" t="s">
        <v>565</v>
      </c>
      <c r="D23" s="136" t="s">
        <v>555</v>
      </c>
      <c r="E23" s="140">
        <v>2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58"/>
    </row>
    <row r="24" spans="1:16" s="141" customFormat="1" ht="14.25">
      <c r="A24" s="132" t="s">
        <v>626</v>
      </c>
      <c r="B24" s="129" t="s">
        <v>161</v>
      </c>
      <c r="C24" s="137" t="s">
        <v>910</v>
      </c>
      <c r="D24" s="136" t="s">
        <v>555</v>
      </c>
      <c r="E24" s="140">
        <v>2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58"/>
    </row>
    <row r="25" spans="1:16" s="141" customFormat="1" ht="14.25">
      <c r="A25" s="132" t="s">
        <v>627</v>
      </c>
      <c r="B25" s="129" t="s">
        <v>161</v>
      </c>
      <c r="C25" s="137" t="s">
        <v>569</v>
      </c>
      <c r="D25" s="136" t="s">
        <v>567</v>
      </c>
      <c r="E25" s="140">
        <v>1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58"/>
    </row>
    <row r="26" spans="1:16" s="141" customFormat="1" ht="14.25">
      <c r="A26" s="132"/>
      <c r="B26" s="132"/>
      <c r="C26" s="354" t="s">
        <v>570</v>
      </c>
      <c r="D26" s="354"/>
      <c r="E26" s="354"/>
      <c r="F26" s="52"/>
      <c r="G26" s="143"/>
      <c r="H26" s="144"/>
      <c r="I26" s="90"/>
      <c r="J26" s="143"/>
      <c r="K26" s="143"/>
      <c r="L26" s="143"/>
      <c r="M26" s="143"/>
      <c r="N26" s="143"/>
      <c r="O26" s="143"/>
      <c r="P26" s="143"/>
    </row>
    <row r="27" spans="1:16" s="141" customFormat="1" ht="14.25">
      <c r="A27" s="132" t="s">
        <v>628</v>
      </c>
      <c r="B27" s="129" t="s">
        <v>161</v>
      </c>
      <c r="C27" s="137" t="s">
        <v>911</v>
      </c>
      <c r="D27" s="136" t="s">
        <v>555</v>
      </c>
      <c r="E27" s="140">
        <v>33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58"/>
    </row>
    <row r="28" spans="1:16" s="141" customFormat="1" ht="25.5">
      <c r="A28" s="132" t="s">
        <v>629</v>
      </c>
      <c r="B28" s="129" t="s">
        <v>161</v>
      </c>
      <c r="C28" s="137" t="s">
        <v>573</v>
      </c>
      <c r="D28" s="136" t="s">
        <v>555</v>
      </c>
      <c r="E28" s="140">
        <v>5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58"/>
    </row>
    <row r="29" spans="1:16" s="141" customFormat="1" ht="14.25">
      <c r="A29" s="132" t="s">
        <v>630</v>
      </c>
      <c r="B29" s="129" t="s">
        <v>161</v>
      </c>
      <c r="C29" s="137" t="s">
        <v>574</v>
      </c>
      <c r="D29" s="136" t="s">
        <v>555</v>
      </c>
      <c r="E29" s="140">
        <v>3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58"/>
    </row>
    <row r="30" spans="1:16" s="141" customFormat="1" ht="14.25">
      <c r="A30" s="132" t="s">
        <v>631</v>
      </c>
      <c r="B30" s="129" t="s">
        <v>161</v>
      </c>
      <c r="C30" s="137" t="s">
        <v>575</v>
      </c>
      <c r="D30" s="136" t="s">
        <v>555</v>
      </c>
      <c r="E30" s="140">
        <v>5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58"/>
    </row>
    <row r="31" spans="1:16" s="141" customFormat="1" ht="14.25">
      <c r="A31" s="132" t="s">
        <v>632</v>
      </c>
      <c r="B31" s="129" t="s">
        <v>161</v>
      </c>
      <c r="C31" s="137" t="s">
        <v>576</v>
      </c>
      <c r="D31" s="136" t="s">
        <v>555</v>
      </c>
      <c r="E31" s="140">
        <v>3</v>
      </c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58"/>
    </row>
    <row r="32" spans="1:16" s="141" customFormat="1" ht="14.25">
      <c r="A32" s="132" t="s">
        <v>633</v>
      </c>
      <c r="B32" s="129" t="s">
        <v>161</v>
      </c>
      <c r="C32" s="137" t="s">
        <v>912</v>
      </c>
      <c r="D32" s="136" t="s">
        <v>555</v>
      </c>
      <c r="E32" s="140">
        <v>2</v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58"/>
    </row>
    <row r="33" spans="1:16" s="141" customFormat="1" ht="14.25">
      <c r="A33" s="132" t="s">
        <v>634</v>
      </c>
      <c r="B33" s="129" t="s">
        <v>161</v>
      </c>
      <c r="C33" s="137" t="s">
        <v>913</v>
      </c>
      <c r="D33" s="136" t="s">
        <v>555</v>
      </c>
      <c r="E33" s="140">
        <v>6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58"/>
    </row>
    <row r="34" spans="1:16" s="141" customFormat="1" ht="14.25">
      <c r="A34" s="132" t="s">
        <v>635</v>
      </c>
      <c r="B34" s="129" t="s">
        <v>161</v>
      </c>
      <c r="C34" s="137" t="s">
        <v>571</v>
      </c>
      <c r="D34" s="136" t="s">
        <v>572</v>
      </c>
      <c r="E34" s="140">
        <v>1</v>
      </c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58"/>
    </row>
    <row r="35" spans="1:16" s="141" customFormat="1" ht="14.25">
      <c r="A35" s="132"/>
      <c r="B35" s="132"/>
      <c r="C35" s="354" t="s">
        <v>580</v>
      </c>
      <c r="D35" s="354"/>
      <c r="E35" s="354"/>
      <c r="F35" s="52"/>
      <c r="G35" s="143"/>
      <c r="H35" s="144"/>
      <c r="I35" s="90"/>
      <c r="J35" s="143"/>
      <c r="K35" s="143"/>
      <c r="L35" s="143"/>
      <c r="M35" s="143"/>
      <c r="N35" s="143"/>
      <c r="O35" s="143"/>
      <c r="P35" s="143"/>
    </row>
    <row r="36" spans="1:16" s="141" customFormat="1" ht="25.5">
      <c r="A36" s="132" t="s">
        <v>636</v>
      </c>
      <c r="B36" s="129" t="s">
        <v>161</v>
      </c>
      <c r="C36" s="137" t="s">
        <v>577</v>
      </c>
      <c r="D36" s="136" t="s">
        <v>555</v>
      </c>
      <c r="E36" s="140">
        <v>11</v>
      </c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58"/>
    </row>
    <row r="37" spans="1:16" s="141" customFormat="1" ht="14.25">
      <c r="A37" s="132" t="s">
        <v>637</v>
      </c>
      <c r="B37" s="129" t="s">
        <v>161</v>
      </c>
      <c r="C37" s="137" t="s">
        <v>914</v>
      </c>
      <c r="D37" s="136" t="s">
        <v>555</v>
      </c>
      <c r="E37" s="140">
        <v>1</v>
      </c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58"/>
    </row>
    <row r="38" spans="1:16" s="141" customFormat="1" ht="25.5">
      <c r="A38" s="132" t="s">
        <v>638</v>
      </c>
      <c r="B38" s="129" t="s">
        <v>161</v>
      </c>
      <c r="C38" s="137" t="s">
        <v>578</v>
      </c>
      <c r="D38" s="136" t="s">
        <v>555</v>
      </c>
      <c r="E38" s="140">
        <v>6</v>
      </c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58"/>
    </row>
    <row r="39" spans="1:16" s="141" customFormat="1" ht="14.25">
      <c r="A39" s="132" t="s">
        <v>639</v>
      </c>
      <c r="B39" s="129" t="s">
        <v>161</v>
      </c>
      <c r="C39" s="137" t="s">
        <v>571</v>
      </c>
      <c r="D39" s="136" t="s">
        <v>572</v>
      </c>
      <c r="E39" s="140">
        <v>1</v>
      </c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246"/>
    </row>
    <row r="40" spans="1:16" s="141" customFormat="1" ht="14.25">
      <c r="A40" s="132"/>
      <c r="B40" s="132"/>
      <c r="C40" s="354" t="s">
        <v>579</v>
      </c>
      <c r="D40" s="354"/>
      <c r="E40" s="354"/>
      <c r="F40" s="52"/>
      <c r="G40" s="143"/>
      <c r="H40" s="144"/>
      <c r="I40" s="90"/>
      <c r="J40" s="143"/>
      <c r="K40" s="143"/>
      <c r="L40" s="143"/>
      <c r="M40" s="143"/>
      <c r="N40" s="143"/>
      <c r="O40" s="143"/>
      <c r="P40" s="143"/>
    </row>
    <row r="41" spans="1:16" s="141" customFormat="1" ht="14.25">
      <c r="A41" s="132" t="s">
        <v>640</v>
      </c>
      <c r="B41" s="129" t="s">
        <v>161</v>
      </c>
      <c r="C41" s="137" t="s">
        <v>955</v>
      </c>
      <c r="D41" s="136" t="s">
        <v>28</v>
      </c>
      <c r="E41" s="140">
        <v>120</v>
      </c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58"/>
    </row>
    <row r="42" spans="1:16" s="141" customFormat="1" ht="14.25">
      <c r="A42" s="132" t="s">
        <v>641</v>
      </c>
      <c r="B42" s="129" t="s">
        <v>161</v>
      </c>
      <c r="C42" s="137" t="s">
        <v>956</v>
      </c>
      <c r="D42" s="136" t="s">
        <v>28</v>
      </c>
      <c r="E42" s="140">
        <v>80</v>
      </c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58"/>
    </row>
    <row r="43" spans="1:16" s="141" customFormat="1" ht="14.25">
      <c r="A43" s="132" t="s">
        <v>642</v>
      </c>
      <c r="B43" s="129" t="s">
        <v>161</v>
      </c>
      <c r="C43" s="137" t="s">
        <v>957</v>
      </c>
      <c r="D43" s="136" t="s">
        <v>28</v>
      </c>
      <c r="E43" s="140">
        <v>15</v>
      </c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58"/>
    </row>
    <row r="44" spans="1:16" s="141" customFormat="1" ht="25.5">
      <c r="A44" s="132" t="s">
        <v>643</v>
      </c>
      <c r="B44" s="129"/>
      <c r="C44" s="137" t="s">
        <v>934</v>
      </c>
      <c r="D44" s="136" t="s">
        <v>28</v>
      </c>
      <c r="E44" s="140">
        <v>56</v>
      </c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58"/>
    </row>
    <row r="45" spans="1:16" s="141" customFormat="1" ht="25.5">
      <c r="A45" s="132" t="s">
        <v>644</v>
      </c>
      <c r="B45" s="129" t="s">
        <v>161</v>
      </c>
      <c r="C45" s="137" t="s">
        <v>591</v>
      </c>
      <c r="D45" s="136" t="s">
        <v>28</v>
      </c>
      <c r="E45" s="140">
        <v>96</v>
      </c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58"/>
    </row>
    <row r="46" spans="1:16" s="141" customFormat="1" ht="25.5">
      <c r="A46" s="132" t="s">
        <v>645</v>
      </c>
      <c r="B46" s="129" t="s">
        <v>161</v>
      </c>
      <c r="C46" s="137" t="s">
        <v>916</v>
      </c>
      <c r="D46" s="136" t="s">
        <v>28</v>
      </c>
      <c r="E46" s="140">
        <v>96</v>
      </c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58"/>
    </row>
    <row r="47" spans="1:16" s="141" customFormat="1" ht="25.5">
      <c r="A47" s="132" t="s">
        <v>646</v>
      </c>
      <c r="B47" s="129" t="s">
        <v>161</v>
      </c>
      <c r="C47" s="137" t="s">
        <v>915</v>
      </c>
      <c r="D47" s="136" t="s">
        <v>28</v>
      </c>
      <c r="E47" s="140">
        <v>58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58"/>
    </row>
    <row r="48" spans="1:16" s="141" customFormat="1" ht="25.5">
      <c r="A48" s="132" t="s">
        <v>647</v>
      </c>
      <c r="B48" s="129" t="s">
        <v>161</v>
      </c>
      <c r="C48" s="137" t="s">
        <v>581</v>
      </c>
      <c r="D48" s="136" t="s">
        <v>28</v>
      </c>
      <c r="E48" s="140">
        <v>500</v>
      </c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58"/>
    </row>
    <row r="49" spans="1:16" s="141" customFormat="1" ht="25.5">
      <c r="A49" s="132" t="s">
        <v>648</v>
      </c>
      <c r="B49" s="129" t="s">
        <v>161</v>
      </c>
      <c r="C49" s="137" t="s">
        <v>582</v>
      </c>
      <c r="D49" s="136" t="s">
        <v>28</v>
      </c>
      <c r="E49" s="140">
        <v>200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58"/>
    </row>
    <row r="50" spans="1:16" s="141" customFormat="1" ht="25.5">
      <c r="A50" s="132" t="s">
        <v>649</v>
      </c>
      <c r="B50" s="129" t="s">
        <v>161</v>
      </c>
      <c r="C50" s="137" t="s">
        <v>583</v>
      </c>
      <c r="D50" s="136" t="s">
        <v>28</v>
      </c>
      <c r="E50" s="140">
        <v>50</v>
      </c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58"/>
    </row>
    <row r="51" spans="1:16" s="141" customFormat="1" ht="25.5">
      <c r="A51" s="132" t="s">
        <v>650</v>
      </c>
      <c r="B51" s="129" t="s">
        <v>161</v>
      </c>
      <c r="C51" s="137" t="s">
        <v>584</v>
      </c>
      <c r="D51" s="136" t="s">
        <v>28</v>
      </c>
      <c r="E51" s="140">
        <v>150</v>
      </c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58"/>
    </row>
    <row r="52" spans="1:16" s="141" customFormat="1" ht="14.25">
      <c r="A52" s="132"/>
      <c r="B52" s="132"/>
      <c r="C52" s="354" t="s">
        <v>586</v>
      </c>
      <c r="D52" s="354"/>
      <c r="E52" s="354"/>
      <c r="F52" s="52"/>
      <c r="G52" s="143"/>
      <c r="H52" s="144"/>
      <c r="I52" s="90"/>
      <c r="J52" s="143"/>
      <c r="K52" s="143"/>
      <c r="L52" s="143"/>
      <c r="M52" s="143"/>
      <c r="N52" s="143"/>
      <c r="O52" s="143"/>
      <c r="P52" s="143"/>
    </row>
    <row r="53" spans="1:16" s="141" customFormat="1" ht="25.5">
      <c r="A53" s="132" t="s">
        <v>651</v>
      </c>
      <c r="B53" s="129" t="s">
        <v>161</v>
      </c>
      <c r="C53" s="137" t="s">
        <v>587</v>
      </c>
      <c r="D53" s="136" t="s">
        <v>555</v>
      </c>
      <c r="E53" s="140">
        <v>24</v>
      </c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58"/>
    </row>
    <row r="54" spans="1:16" s="141" customFormat="1" ht="14.25">
      <c r="A54" s="132" t="s">
        <v>652</v>
      </c>
      <c r="B54" s="129" t="s">
        <v>161</v>
      </c>
      <c r="C54" s="137" t="s">
        <v>588</v>
      </c>
      <c r="D54" s="136" t="s">
        <v>555</v>
      </c>
      <c r="E54" s="140">
        <v>7</v>
      </c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58"/>
    </row>
    <row r="55" spans="1:16" s="141" customFormat="1" ht="25.5">
      <c r="A55" s="132" t="s">
        <v>653</v>
      </c>
      <c r="B55" s="129" t="s">
        <v>161</v>
      </c>
      <c r="C55" s="137" t="s">
        <v>589</v>
      </c>
      <c r="D55" s="136" t="s">
        <v>555</v>
      </c>
      <c r="E55" s="140">
        <v>7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58"/>
    </row>
    <row r="56" spans="1:16" s="141" customFormat="1" ht="14.25">
      <c r="A56" s="132" t="s">
        <v>654</v>
      </c>
      <c r="B56" s="129" t="s">
        <v>161</v>
      </c>
      <c r="C56" s="137" t="s">
        <v>590</v>
      </c>
      <c r="D56" s="136" t="s">
        <v>28</v>
      </c>
      <c r="E56" s="140">
        <v>100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58"/>
    </row>
    <row r="57" spans="1:16" s="141" customFormat="1" ht="25.5">
      <c r="A57" s="132" t="s">
        <v>655</v>
      </c>
      <c r="B57" s="129" t="s">
        <v>161</v>
      </c>
      <c r="C57" s="137" t="s">
        <v>591</v>
      </c>
      <c r="D57" s="136" t="s">
        <v>28</v>
      </c>
      <c r="E57" s="140">
        <v>100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58"/>
    </row>
    <row r="58" spans="1:16" s="141" customFormat="1" ht="14.25">
      <c r="A58" s="132" t="s">
        <v>656</v>
      </c>
      <c r="B58" s="129" t="s">
        <v>161</v>
      </c>
      <c r="C58" s="137" t="s">
        <v>917</v>
      </c>
      <c r="D58" s="136" t="s">
        <v>28</v>
      </c>
      <c r="E58" s="140">
        <v>200</v>
      </c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58"/>
    </row>
    <row r="59" spans="1:16" s="141" customFormat="1" ht="14.25">
      <c r="A59" s="132" t="s">
        <v>657</v>
      </c>
      <c r="B59" s="129" t="s">
        <v>161</v>
      </c>
      <c r="C59" s="137" t="s">
        <v>918</v>
      </c>
      <c r="D59" s="136" t="s">
        <v>555</v>
      </c>
      <c r="E59" s="140">
        <v>7</v>
      </c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58"/>
    </row>
    <row r="60" spans="1:16" s="141" customFormat="1" ht="14.25">
      <c r="A60" s="132" t="s">
        <v>658</v>
      </c>
      <c r="B60" s="129" t="s">
        <v>161</v>
      </c>
      <c r="C60" s="137" t="s">
        <v>919</v>
      </c>
      <c r="D60" s="136" t="s">
        <v>555</v>
      </c>
      <c r="E60" s="140">
        <v>6</v>
      </c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58"/>
    </row>
    <row r="61" spans="1:16" s="141" customFormat="1" ht="14.25">
      <c r="A61" s="132" t="s">
        <v>659</v>
      </c>
      <c r="B61" s="129" t="s">
        <v>161</v>
      </c>
      <c r="C61" s="137" t="s">
        <v>920</v>
      </c>
      <c r="D61" s="136" t="s">
        <v>555</v>
      </c>
      <c r="E61" s="140">
        <v>25</v>
      </c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58"/>
    </row>
    <row r="62" spans="1:16" s="141" customFormat="1" ht="14.25">
      <c r="A62" s="132" t="s">
        <v>660</v>
      </c>
      <c r="B62" s="129" t="s">
        <v>161</v>
      </c>
      <c r="C62" s="137" t="s">
        <v>921</v>
      </c>
      <c r="D62" s="136" t="s">
        <v>555</v>
      </c>
      <c r="E62" s="140">
        <v>54</v>
      </c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58"/>
    </row>
    <row r="63" spans="1:16" s="141" customFormat="1" ht="14.25">
      <c r="A63" s="132" t="s">
        <v>661</v>
      </c>
      <c r="B63" s="129" t="s">
        <v>161</v>
      </c>
      <c r="C63" s="137" t="s">
        <v>922</v>
      </c>
      <c r="D63" s="136" t="s">
        <v>555</v>
      </c>
      <c r="E63" s="140">
        <v>3</v>
      </c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58"/>
    </row>
    <row r="64" spans="1:16" s="141" customFormat="1" ht="14.25">
      <c r="A64" s="132" t="s">
        <v>662</v>
      </c>
      <c r="B64" s="129" t="s">
        <v>161</v>
      </c>
      <c r="C64" s="137" t="s">
        <v>592</v>
      </c>
      <c r="D64" s="136" t="s">
        <v>28</v>
      </c>
      <c r="E64" s="140">
        <v>10</v>
      </c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58"/>
    </row>
    <row r="65" spans="1:16" s="141" customFormat="1" ht="14.25">
      <c r="A65" s="132" t="s">
        <v>663</v>
      </c>
      <c r="B65" s="129" t="s">
        <v>161</v>
      </c>
      <c r="C65" s="137" t="s">
        <v>593</v>
      </c>
      <c r="D65" s="136" t="s">
        <v>555</v>
      </c>
      <c r="E65" s="140">
        <v>1</v>
      </c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58"/>
    </row>
    <row r="66" spans="1:16" s="141" customFormat="1" ht="14.25">
      <c r="A66" s="132" t="s">
        <v>664</v>
      </c>
      <c r="B66" s="129" t="s">
        <v>161</v>
      </c>
      <c r="C66" s="137" t="s">
        <v>571</v>
      </c>
      <c r="D66" s="136" t="s">
        <v>32</v>
      </c>
      <c r="E66" s="140">
        <v>1</v>
      </c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246"/>
    </row>
    <row r="67" spans="1:16" s="141" customFormat="1" ht="14.25">
      <c r="A67" s="132"/>
      <c r="B67" s="132"/>
      <c r="C67" s="354" t="s">
        <v>594</v>
      </c>
      <c r="D67" s="354"/>
      <c r="E67" s="354"/>
      <c r="F67" s="52"/>
      <c r="G67" s="143"/>
      <c r="H67" s="144"/>
      <c r="I67" s="90"/>
      <c r="J67" s="143"/>
      <c r="K67" s="143"/>
      <c r="L67" s="143"/>
      <c r="M67" s="143"/>
      <c r="N67" s="143"/>
      <c r="O67" s="143"/>
      <c r="P67" s="143"/>
    </row>
    <row r="68" spans="1:16" s="141" customFormat="1" ht="14.25">
      <c r="A68" s="132" t="s">
        <v>665</v>
      </c>
      <c r="B68" s="129" t="s">
        <v>161</v>
      </c>
      <c r="C68" s="137" t="s">
        <v>597</v>
      </c>
      <c r="D68" s="136" t="s">
        <v>28</v>
      </c>
      <c r="E68" s="140">
        <v>190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58"/>
    </row>
    <row r="69" spans="1:16" s="141" customFormat="1" ht="25.5">
      <c r="A69" s="132" t="s">
        <v>666</v>
      </c>
      <c r="B69" s="129" t="s">
        <v>161</v>
      </c>
      <c r="C69" s="137" t="s">
        <v>598</v>
      </c>
      <c r="D69" s="136" t="s">
        <v>555</v>
      </c>
      <c r="E69" s="140">
        <v>40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58"/>
    </row>
    <row r="70" spans="1:16" s="141" customFormat="1" ht="25.5">
      <c r="A70" s="132" t="s">
        <v>667</v>
      </c>
      <c r="B70" s="129" t="s">
        <v>161</v>
      </c>
      <c r="C70" s="137" t="s">
        <v>599</v>
      </c>
      <c r="D70" s="136" t="s">
        <v>555</v>
      </c>
      <c r="E70" s="140">
        <v>7</v>
      </c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58"/>
    </row>
    <row r="71" spans="1:16" s="141" customFormat="1" ht="14.25">
      <c r="A71" s="132" t="s">
        <v>668</v>
      </c>
      <c r="B71" s="129" t="s">
        <v>161</v>
      </c>
      <c r="C71" s="137" t="s">
        <v>600</v>
      </c>
      <c r="D71" s="136" t="s">
        <v>555</v>
      </c>
      <c r="E71" s="140">
        <v>4</v>
      </c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58"/>
    </row>
    <row r="72" spans="1:16" s="141" customFormat="1" ht="25.5">
      <c r="A72" s="132" t="s">
        <v>669</v>
      </c>
      <c r="B72" s="129" t="s">
        <v>161</v>
      </c>
      <c r="C72" s="137" t="s">
        <v>601</v>
      </c>
      <c r="D72" s="136" t="s">
        <v>555</v>
      </c>
      <c r="E72" s="140">
        <v>55</v>
      </c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58"/>
    </row>
    <row r="73" spans="1:16" s="141" customFormat="1" ht="14.25">
      <c r="A73" s="132" t="s">
        <v>670</v>
      </c>
      <c r="B73" s="129" t="s">
        <v>161</v>
      </c>
      <c r="C73" s="137" t="s">
        <v>602</v>
      </c>
      <c r="D73" s="136" t="s">
        <v>237</v>
      </c>
      <c r="E73" s="140">
        <v>0.3</v>
      </c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58"/>
    </row>
    <row r="74" spans="1:16" s="141" customFormat="1" ht="14.25">
      <c r="A74" s="132" t="s">
        <v>671</v>
      </c>
      <c r="B74" s="129" t="s">
        <v>161</v>
      </c>
      <c r="C74" s="137" t="s">
        <v>595</v>
      </c>
      <c r="D74" s="136" t="s">
        <v>555</v>
      </c>
      <c r="E74" s="140">
        <v>100</v>
      </c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58"/>
    </row>
    <row r="75" spans="1:16" s="141" customFormat="1" ht="14.25">
      <c r="A75" s="132" t="s">
        <v>672</v>
      </c>
      <c r="B75" s="129" t="s">
        <v>161</v>
      </c>
      <c r="C75" s="137" t="s">
        <v>596</v>
      </c>
      <c r="D75" s="136" t="s">
        <v>555</v>
      </c>
      <c r="E75" s="140">
        <v>200</v>
      </c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58"/>
    </row>
    <row r="76" spans="1:16" s="141" customFormat="1" ht="14.25">
      <c r="A76" s="132" t="s">
        <v>673</v>
      </c>
      <c r="B76" s="129" t="s">
        <v>161</v>
      </c>
      <c r="C76" s="137" t="s">
        <v>603</v>
      </c>
      <c r="D76" s="136" t="s">
        <v>555</v>
      </c>
      <c r="E76" s="140">
        <v>10</v>
      </c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58"/>
    </row>
    <row r="77" spans="1:16" s="141" customFormat="1" ht="25.5">
      <c r="A77" s="132" t="s">
        <v>674</v>
      </c>
      <c r="B77" s="129" t="s">
        <v>161</v>
      </c>
      <c r="C77" s="137" t="s">
        <v>604</v>
      </c>
      <c r="D77" s="136" t="s">
        <v>28</v>
      </c>
      <c r="E77" s="140">
        <v>30</v>
      </c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58"/>
    </row>
    <row r="78" spans="1:16" s="141" customFormat="1" ht="14.25">
      <c r="A78" s="132" t="s">
        <v>675</v>
      </c>
      <c r="B78" s="129" t="s">
        <v>161</v>
      </c>
      <c r="C78" s="137" t="s">
        <v>605</v>
      </c>
      <c r="D78" s="136" t="s">
        <v>28</v>
      </c>
      <c r="E78" s="140">
        <v>50</v>
      </c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58"/>
    </row>
    <row r="79" spans="1:16" s="141" customFormat="1" ht="25.5">
      <c r="A79" s="132" t="s">
        <v>676</v>
      </c>
      <c r="B79" s="129" t="s">
        <v>161</v>
      </c>
      <c r="C79" s="137" t="s">
        <v>606</v>
      </c>
      <c r="D79" s="136" t="s">
        <v>567</v>
      </c>
      <c r="E79" s="140">
        <v>1</v>
      </c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58"/>
    </row>
    <row r="80" spans="1:16" s="141" customFormat="1" ht="33.75" customHeight="1">
      <c r="A80" s="132"/>
      <c r="B80" s="132"/>
      <c r="C80" s="354" t="s">
        <v>614</v>
      </c>
      <c r="D80" s="354"/>
      <c r="E80" s="354"/>
      <c r="F80" s="52"/>
      <c r="G80" s="143"/>
      <c r="H80" s="144"/>
      <c r="I80" s="90"/>
      <c r="J80" s="143"/>
      <c r="K80" s="143"/>
      <c r="L80" s="143"/>
      <c r="M80" s="143"/>
      <c r="N80" s="143"/>
      <c r="O80" s="143"/>
      <c r="P80" s="143"/>
    </row>
    <row r="81" spans="1:16" s="141" customFormat="1" ht="14.25">
      <c r="A81" s="132" t="s">
        <v>677</v>
      </c>
      <c r="B81" s="129" t="s">
        <v>161</v>
      </c>
      <c r="C81" s="137" t="s">
        <v>607</v>
      </c>
      <c r="D81" s="136" t="s">
        <v>555</v>
      </c>
      <c r="E81" s="140">
        <v>1</v>
      </c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58"/>
    </row>
    <row r="82" spans="1:16" s="141" customFormat="1" ht="51">
      <c r="A82" s="132" t="s">
        <v>923</v>
      </c>
      <c r="B82" s="129" t="s">
        <v>161</v>
      </c>
      <c r="C82" s="137" t="s">
        <v>608</v>
      </c>
      <c r="D82" s="136" t="s">
        <v>555</v>
      </c>
      <c r="E82" s="140">
        <v>6</v>
      </c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58"/>
    </row>
    <row r="83" spans="1:16" s="141" customFormat="1" ht="51">
      <c r="A83" s="132" t="s">
        <v>924</v>
      </c>
      <c r="B83" s="129" t="s">
        <v>161</v>
      </c>
      <c r="C83" s="137" t="s">
        <v>609</v>
      </c>
      <c r="D83" s="136" t="s">
        <v>35</v>
      </c>
      <c r="E83" s="140">
        <v>1</v>
      </c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58"/>
    </row>
    <row r="84" spans="1:16" s="141" customFormat="1" ht="38.25">
      <c r="A84" s="132" t="s">
        <v>925</v>
      </c>
      <c r="B84" s="129" t="s">
        <v>161</v>
      </c>
      <c r="C84" s="137" t="s">
        <v>610</v>
      </c>
      <c r="D84" s="136" t="s">
        <v>35</v>
      </c>
      <c r="E84" s="140">
        <v>1</v>
      </c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58"/>
    </row>
    <row r="85" spans="1:16" s="141" customFormat="1" ht="14.25">
      <c r="A85" s="132" t="s">
        <v>926</v>
      </c>
      <c r="B85" s="129" t="s">
        <v>161</v>
      </c>
      <c r="C85" s="137" t="s">
        <v>611</v>
      </c>
      <c r="D85" s="136" t="s">
        <v>28</v>
      </c>
      <c r="E85" s="140">
        <v>250</v>
      </c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58"/>
    </row>
    <row r="86" spans="1:16" s="141" customFormat="1" ht="14.25">
      <c r="A86" s="132" t="s">
        <v>927</v>
      </c>
      <c r="B86" s="129" t="s">
        <v>161</v>
      </c>
      <c r="C86" s="137" t="s">
        <v>612</v>
      </c>
      <c r="D86" s="136" t="s">
        <v>15</v>
      </c>
      <c r="E86" s="140">
        <v>1</v>
      </c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58"/>
    </row>
    <row r="87" spans="1:16" s="141" customFormat="1" ht="14.25">
      <c r="A87" s="132" t="s">
        <v>928</v>
      </c>
      <c r="B87" s="129" t="s">
        <v>161</v>
      </c>
      <c r="C87" s="137" t="s">
        <v>613</v>
      </c>
      <c r="D87" s="136" t="s">
        <v>32</v>
      </c>
      <c r="E87" s="140">
        <v>1</v>
      </c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58"/>
    </row>
    <row r="88" spans="1:16" s="141" customFormat="1" ht="14.25">
      <c r="A88" s="132" t="s">
        <v>929</v>
      </c>
      <c r="B88" s="129" t="s">
        <v>161</v>
      </c>
      <c r="C88" s="137" t="s">
        <v>964</v>
      </c>
      <c r="D88" s="136" t="s">
        <v>28</v>
      </c>
      <c r="E88" s="140">
        <v>200</v>
      </c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58"/>
    </row>
    <row r="89" spans="1:16" s="141" customFormat="1" ht="14.25">
      <c r="A89" s="132" t="s">
        <v>935</v>
      </c>
      <c r="B89" s="129" t="s">
        <v>161</v>
      </c>
      <c r="C89" s="137" t="s">
        <v>566</v>
      </c>
      <c r="D89" s="136" t="s">
        <v>567</v>
      </c>
      <c r="E89" s="140">
        <v>1</v>
      </c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58"/>
    </row>
    <row r="90" spans="1:16" s="141" customFormat="1" ht="14.25">
      <c r="A90" s="261"/>
      <c r="B90" s="254"/>
      <c r="C90" s="354" t="s">
        <v>960</v>
      </c>
      <c r="D90" s="354"/>
      <c r="E90" s="354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62"/>
    </row>
    <row r="91" spans="1:16" ht="15.75" thickBot="1">
      <c r="A91" s="132" t="s">
        <v>959</v>
      </c>
      <c r="B91" s="107"/>
      <c r="C91" s="137" t="s">
        <v>958</v>
      </c>
      <c r="D91" s="136" t="s">
        <v>567</v>
      </c>
      <c r="E91" s="140">
        <v>1</v>
      </c>
      <c r="F91" s="93"/>
      <c r="G91" s="71"/>
      <c r="H91" s="71"/>
      <c r="I91" s="93"/>
      <c r="J91" s="93"/>
      <c r="K91" s="94"/>
      <c r="L91" s="106"/>
      <c r="M91" s="94"/>
      <c r="N91" s="94"/>
      <c r="O91" s="94"/>
      <c r="P91" s="94"/>
    </row>
    <row r="92" spans="1:16" ht="26.25" thickTop="1">
      <c r="A92" s="103"/>
      <c r="B92" s="95"/>
      <c r="C92" s="68" t="s">
        <v>169</v>
      </c>
      <c r="D92" s="96"/>
      <c r="E92" s="97"/>
      <c r="F92" s="98"/>
      <c r="G92" s="98"/>
      <c r="H92" s="98"/>
      <c r="I92" s="98"/>
      <c r="J92" s="98"/>
      <c r="K92" s="99"/>
      <c r="L92" s="100">
        <f>SUM(L11:L89)</f>
        <v>0</v>
      </c>
      <c r="M92" s="100">
        <f>SUM(M11:M89)</f>
        <v>0</v>
      </c>
      <c r="N92" s="100">
        <f>SUM(N11:N89)</f>
        <v>0</v>
      </c>
      <c r="O92" s="100">
        <f>SUM(O11:O89)</f>
        <v>0</v>
      </c>
      <c r="P92" s="100">
        <f>SUM(P11:P89)</f>
        <v>0</v>
      </c>
    </row>
    <row r="93" spans="1:16" ht="12.75">
      <c r="A93" s="120" t="s">
        <v>77</v>
      </c>
      <c r="B93" s="120"/>
      <c r="C93" s="124"/>
      <c r="D93" s="121" t="str">
        <f>N6</f>
        <v>201__ gada __._______</v>
      </c>
      <c r="E93" s="121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</row>
    <row r="94" spans="1:16" ht="12.75">
      <c r="A94" s="116" t="s">
        <v>160</v>
      </c>
      <c r="B94" s="157" t="str">
        <f>N6</f>
        <v>201__ gada __._______</v>
      </c>
      <c r="C94" s="91"/>
      <c r="D94" s="126"/>
      <c r="E94" s="121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</row>
    <row r="95" spans="1:16" ht="12.75">
      <c r="A95" s="120" t="s">
        <v>9</v>
      </c>
      <c r="B95" s="120"/>
      <c r="C95" s="119"/>
      <c r="D95" s="126" t="str">
        <f>N6</f>
        <v>201__ gada __._______</v>
      </c>
      <c r="E95" s="121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</row>
    <row r="96" spans="1:5" ht="15">
      <c r="A96" s="120" t="s">
        <v>162</v>
      </c>
      <c r="B96" s="169"/>
      <c r="C96" s="119"/>
      <c r="E96" s="123"/>
    </row>
    <row r="97" spans="1:5" ht="12.75">
      <c r="A97" s="120"/>
      <c r="B97" s="120"/>
      <c r="C97" s="119"/>
      <c r="E97" s="123"/>
    </row>
    <row r="101" ht="12.75">
      <c r="B101" s="123"/>
    </row>
  </sheetData>
  <mergeCells count="22">
    <mergeCell ref="C90:E90"/>
    <mergeCell ref="L6:M6"/>
    <mergeCell ref="C2:F2"/>
    <mergeCell ref="C3:E3"/>
    <mergeCell ref="C4:E4"/>
    <mergeCell ref="C5:E5"/>
    <mergeCell ref="C6:E6"/>
    <mergeCell ref="F8:K8"/>
    <mergeCell ref="L8:P8"/>
    <mergeCell ref="C12:E12"/>
    <mergeCell ref="C26:E26"/>
    <mergeCell ref="C7:E7"/>
    <mergeCell ref="C35:E35"/>
    <mergeCell ref="C40:E40"/>
    <mergeCell ref="C52:E52"/>
    <mergeCell ref="C67:E67"/>
    <mergeCell ref="C80:E80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&amp;L&amp;P&amp;N&amp;R&amp;A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Cers projekti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evija</dc:creator>
  <cp:keywords/>
  <dc:description/>
  <cp:lastModifiedBy>Edīte</cp:lastModifiedBy>
  <cp:lastPrinted>2017-11-06T08:35:20Z</cp:lastPrinted>
  <dcterms:created xsi:type="dcterms:W3CDTF">2011-03-23T14:07:45Z</dcterms:created>
  <dcterms:modified xsi:type="dcterms:W3CDTF">2019-01-07T11:36:33Z</dcterms:modified>
  <cp:category/>
  <cp:version/>
  <cp:contentType/>
  <cp:contentStatus/>
</cp:coreProperties>
</file>