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tabRatio="908" activeTab="0"/>
  </bookViews>
  <sheets>
    <sheet name="Būvdarbu koptāme" sheetId="1" r:id="rId1"/>
    <sheet name="Kopsavilkuma aprēķini" sheetId="2" r:id="rId2"/>
    <sheet name="Lokālā tāme" sheetId="3" r:id="rId3"/>
    <sheet name="LT-1;ŪdenstornisAR&lt;BK&lt;TN&lt;EL" sheetId="4" state="hidden" r:id="rId4"/>
  </sheets>
  <definedNames>
    <definedName name="_xlnm.Print_Area" localSheetId="1">'Kopsavilkuma aprēķini'!$A$1:$H$30</definedName>
    <definedName name="_xlnm.Print_Area" localSheetId="3">'LT-1;ŪdenstornisAR&lt;BK&lt;TN&lt;EL'!$A$1:$O$285</definedName>
    <definedName name="_xlnm.Print_Titles" localSheetId="1">'Kopsavilkuma aprēķini'!$17:$20</definedName>
    <definedName name="_xlnm.Print_Titles" localSheetId="2">'Lokālā tāme'!$14:$15</definedName>
    <definedName name="_xlnm.Print_Titles" localSheetId="3">'LT-1;ŪdenstornisAR&lt;BK&lt;TN&lt;EL'!$14:$16</definedName>
  </definedNames>
  <calcPr fullCalcOnLoad="1" fullPrecision="0"/>
</workbook>
</file>

<file path=xl/comments4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<sst xmlns="http://schemas.openxmlformats.org/spreadsheetml/2006/main" count="1118" uniqueCount="719">
  <si>
    <t>Montāžas palīgmateriāli</t>
  </si>
  <si>
    <t>Kopējā darbietilpība, c/h</t>
  </si>
  <si>
    <t>Nr. P.k.</t>
  </si>
  <si>
    <t>Kods, tāmes Nr.</t>
  </si>
  <si>
    <t xml:space="preserve">Darba veids vai konstruktīvā elementa nosaukums </t>
  </si>
  <si>
    <t>Tai skaitā</t>
  </si>
  <si>
    <t>t.sk. Darba aizsardzība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</si>
  <si>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</si>
  <si>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</si>
  <si>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</si>
  <si>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</si>
  <si>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</si>
  <si>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</si>
  <si>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</si>
  <si>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PVN %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</si>
  <si>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</si>
  <si>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</si>
  <si>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</si>
  <si>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</si>
  <si>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</si>
  <si>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</si>
  <si>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</si>
  <si>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</si>
  <si>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</si>
  <si>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Cauruļvadu guldīšana gatavā tranšejā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</si>
  <si>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</si>
  <si>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</si>
  <si>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</si>
  <si>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</si>
  <si>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</si>
  <si>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</si>
  <si>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</si>
  <si>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</si>
  <si>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</si>
  <si>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</si>
  <si>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</si>
  <si>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</si>
  <si>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</si>
  <si>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</si>
  <si>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</si>
  <si>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</si>
  <si>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</si>
  <si>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</si>
  <si>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</si>
  <si>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</si>
  <si>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</si>
  <si>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</si>
  <si>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</si>
  <si>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</si>
  <si>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</si>
  <si>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</si>
  <si>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</si>
  <si>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</si>
  <si>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</si>
  <si>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</si>
  <si>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</si>
  <si>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m³</t>
  </si>
  <si>
    <t>Satiksmes organizācija būvdarbu laikā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</si>
  <si>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</si>
  <si>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</si>
  <si>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</si>
  <si>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</si>
  <si>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</si>
  <si>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</si>
  <si>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</si>
  <si>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</si>
  <si>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</si>
  <si>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</si>
  <si>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</si>
  <si>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</si>
  <si>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</si>
  <si>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</si>
  <si>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</si>
  <si>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</si>
  <si>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</si>
  <si>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</si>
  <si>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</si>
  <si>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</si>
  <si>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</si>
  <si>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</si>
  <si>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</si>
  <si>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</si>
  <si>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</si>
  <si>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</si>
  <si>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</si>
  <si>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</si>
  <si>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</si>
  <si>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</si>
  <si>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</si>
  <si>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</si>
  <si>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</si>
  <si>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</si>
  <si>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</si>
  <si>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</si>
  <si>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</si>
  <si>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</si>
  <si>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</si>
  <si>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</si>
  <si>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</si>
  <si>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</si>
  <si>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</si>
  <si>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</si>
  <si>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</si>
  <si>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</si>
  <si>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</si>
  <si>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</si>
  <si>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</si>
  <si>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</si>
  <si>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</si>
  <si>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</si>
  <si>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</si>
  <si>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</si>
  <si>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</si>
  <si>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</si>
  <si>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</si>
  <si>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</si>
  <si>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</si>
  <si>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</si>
  <si>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</si>
  <si>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</si>
  <si>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</si>
  <si>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</si>
  <si>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</si>
  <si>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</si>
  <si>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</si>
  <si>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</si>
  <si>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</si>
  <si>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</si>
  <si>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</si>
  <si>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</si>
  <si>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</si>
  <si>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</si>
  <si>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</si>
  <si>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</si>
  <si>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</si>
  <si>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</si>
  <si>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</si>
  <si>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</si>
  <si>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</si>
  <si>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</si>
  <si>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</si>
  <si>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</si>
  <si>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</si>
  <si>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</si>
  <si>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</si>
  <si>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</si>
  <si>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</si>
  <si>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</si>
  <si>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</si>
  <si>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vietas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</si>
  <si>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</si>
  <si>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</si>
  <si>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</si>
  <si>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</si>
  <si>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</si>
  <si>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</si>
  <si>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</si>
  <si>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</si>
  <si>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</si>
  <si>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</si>
  <si>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</si>
  <si>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Būvlaukuma mobilizācija</t>
  </si>
  <si>
    <t>Ūdensvada trases un pievienojuma vietu nospraušana</t>
  </si>
  <si>
    <t>m²</t>
  </si>
  <si>
    <t xml:space="preserve">Ūdensvada skalošana un dezinfekcija, ieskaitot dezinfekcijai nepieciešamos materiālus, kā arī visas citas nepieciešamās spiedienu pārbaudes </t>
  </si>
  <si>
    <t>Esošās kanalizācijas šķērsojums</t>
  </si>
  <si>
    <t>Elektrības kabeļu šķērsojums</t>
  </si>
  <si>
    <t>Esošā ūdensvada šķērsojums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</si>
  <si>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</si>
  <si>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</si>
  <si>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</si>
  <si>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</si>
  <si>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</si>
  <si>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</si>
  <si>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</si>
  <si>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</si>
  <si>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</si>
  <si>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</si>
  <si>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</si>
  <si>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</si>
  <si>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</si>
  <si>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</si>
  <si>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</si>
  <si>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</si>
  <si>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</si>
  <si>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</si>
  <si>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</si>
  <si>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</si>
  <si>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</si>
  <si>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</si>
  <si>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</si>
  <si>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</si>
  <si>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</si>
  <si>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</si>
  <si>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</si>
  <si>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</si>
  <si>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</si>
  <si>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</si>
  <si>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</si>
  <si>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</si>
  <si>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</si>
  <si>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</si>
  <si>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</si>
  <si>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</si>
  <si>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</si>
  <si>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</si>
  <si>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</si>
  <si>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</si>
  <si>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</si>
  <si>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</si>
  <si>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</si>
  <si>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</si>
  <si>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</si>
  <si>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</si>
  <si>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</si>
  <si>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</si>
  <si>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</si>
  <si>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</si>
  <si>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</si>
  <si>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</si>
  <si>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</si>
  <si>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</si>
  <si>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</si>
  <si>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</si>
  <si>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</si>
  <si>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</si>
  <si>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</si>
  <si>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</si>
  <si>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</si>
  <si>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</si>
  <si>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</si>
  <si>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</si>
  <si>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</si>
  <si>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</si>
  <si>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</si>
  <si>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</si>
  <si>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</si>
  <si>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</si>
  <si>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</si>
  <si>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</si>
  <si>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</si>
  <si>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</si>
  <si>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</si>
  <si>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</si>
  <si>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</si>
  <si>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</si>
  <si>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</si>
  <si>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</si>
  <si>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</si>
  <si>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</si>
  <si>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</si>
  <si>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</si>
  <si>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</si>
  <si>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</si>
  <si>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</si>
  <si>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</si>
  <si>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</si>
  <si>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</si>
  <si>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</si>
  <si>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</si>
  <si>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</si>
  <si>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</si>
  <si>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</si>
  <si>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</si>
  <si>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</si>
  <si>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</si>
  <si>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</si>
  <si>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</si>
  <si>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</si>
  <si>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</si>
  <si>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</si>
  <si>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</si>
  <si>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</si>
  <si>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</si>
  <si>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</si>
  <si>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</si>
  <si>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</si>
  <si>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</si>
  <si>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</si>
  <si>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</si>
  <si>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</si>
  <si>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</si>
  <si>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</si>
  <si>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</si>
  <si>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</si>
  <si>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</si>
  <si>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</si>
  <si>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</si>
  <si>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</si>
  <si>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</si>
  <si>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</si>
  <si>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</si>
  <si>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</si>
  <si>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</si>
  <si>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</si>
  <si>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</si>
  <si>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</si>
  <si>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</si>
  <si>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</si>
  <si>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</si>
  <si>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</si>
  <si>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</si>
  <si>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</si>
  <si>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</si>
  <si>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</si>
  <si>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</si>
  <si>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</si>
  <si>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</si>
  <si>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</si>
  <si>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</si>
  <si>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</si>
  <si>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</si>
  <si>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</si>
  <si>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</si>
  <si>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</si>
  <si>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</si>
  <si>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</si>
  <si>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</si>
  <si>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</si>
  <si>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</si>
  <si>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</si>
  <si>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</si>
  <si>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</si>
  <si>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</si>
  <si>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</si>
  <si>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</si>
  <si>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</si>
  <si>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</si>
  <si>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</si>
  <si>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</si>
  <si>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</si>
  <si>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</si>
  <si>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</si>
  <si>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</si>
  <si>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</si>
  <si>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</si>
  <si>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</si>
  <si>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</si>
  <si>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</si>
  <si>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</si>
  <si>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</si>
  <si>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</si>
  <si>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</si>
  <si>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</si>
  <si>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</si>
  <si>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</si>
  <si>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</si>
  <si>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</si>
  <si>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</si>
  <si>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</si>
  <si>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</si>
  <si>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</si>
  <si>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</si>
  <si>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</si>
  <si>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</si>
  <si>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 Sagatavošanas darbi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</si>
  <si>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</si>
  <si>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</si>
  <si>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</si>
  <si>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</si>
  <si>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</si>
  <si>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</si>
  <si>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</si>
  <si>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</si>
  <si>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</si>
  <si>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</si>
  <si>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</si>
  <si>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</si>
  <si>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</si>
  <si>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</si>
  <si>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</si>
  <si>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</si>
  <si>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</si>
  <si>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</si>
  <si>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</si>
  <si>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</si>
  <si>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</si>
  <si>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</si>
  <si>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</si>
  <si>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</si>
  <si>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</si>
  <si>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</si>
  <si>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</si>
  <si>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</si>
  <si>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</si>
  <si>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</si>
  <si>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</si>
  <si>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</si>
  <si>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</si>
  <si>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</si>
  <si>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</si>
  <si>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</si>
  <si>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</si>
  <si>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</si>
  <si>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</si>
  <si>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</si>
  <si>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</si>
  <si>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</si>
  <si>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</si>
  <si>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</si>
  <si>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</si>
  <si>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</si>
  <si>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</si>
  <si>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</si>
  <si>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</si>
  <si>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</si>
  <si>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</si>
  <si>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</si>
  <si>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</si>
  <si>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</si>
  <si>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</si>
  <si>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</si>
  <si>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</si>
  <si>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</si>
  <si>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</si>
  <si>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</si>
  <si>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</si>
  <si>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</si>
  <si>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</si>
  <si>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</si>
  <si>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</si>
  <si>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</si>
  <si>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</si>
  <si>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</si>
  <si>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</si>
  <si>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</si>
  <si>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</si>
  <si>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</si>
  <si>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</si>
  <si>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</si>
  <si>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</si>
  <si>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</si>
  <si>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</si>
  <si>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</si>
  <si>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</si>
  <si>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</si>
  <si>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</si>
  <si>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</si>
  <si>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</si>
  <si>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</si>
  <si>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</si>
  <si>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</si>
  <si>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</si>
  <si>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</si>
  <si>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</si>
  <si>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</si>
  <si>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</si>
  <si>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</si>
  <si>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</si>
  <si>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</si>
  <si>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</si>
  <si>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</si>
  <si>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</si>
  <si>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</si>
  <si>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</si>
  <si>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</si>
  <si>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</si>
  <si>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</si>
  <si>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</si>
  <si>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</si>
  <si>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</si>
  <si>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</si>
  <si>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</si>
  <si>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</si>
  <si>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</si>
  <si>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</si>
  <si>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</si>
  <si>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</si>
  <si>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</si>
  <si>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</si>
  <si>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</si>
  <si>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</si>
  <si>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</si>
  <si>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</si>
  <si>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</si>
  <si>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</si>
  <si>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</si>
  <si>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</si>
  <si>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</si>
  <si>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</si>
  <si>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</si>
  <si>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</si>
  <si>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</si>
  <si>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</si>
  <si>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</si>
  <si>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</si>
  <si>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</si>
  <si>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</si>
  <si>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</si>
  <si>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</si>
  <si>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</si>
  <si>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</si>
  <si>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</si>
  <si>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</si>
  <si>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</si>
  <si>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</si>
  <si>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</si>
  <si>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</si>
  <si>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</si>
  <si>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</si>
  <si>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</si>
  <si>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</si>
  <si>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</si>
  <si>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</si>
  <si>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</si>
  <si>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</si>
  <si>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</si>
  <si>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</si>
  <si>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</si>
  <si>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</si>
  <si>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</si>
  <si>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</si>
  <si>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</si>
  <si>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</si>
  <si>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</si>
  <si>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</si>
  <si>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</si>
  <si>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</si>
  <si>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</si>
  <si>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</si>
  <si>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</si>
  <si>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</si>
  <si>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</si>
  <si>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</si>
  <si>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</si>
  <si>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</si>
  <si>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</si>
  <si>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</si>
  <si>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</si>
  <si>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</si>
  <si>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</si>
  <si>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</si>
  <si>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</si>
  <si>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</si>
  <si>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</si>
  <si>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</si>
  <si>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</si>
  <si>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</si>
  <si>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</si>
  <si>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</si>
  <si>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</si>
  <si>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</si>
  <si>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</si>
  <si>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</si>
  <si>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</si>
  <si>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</si>
  <si>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</si>
  <si>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</si>
  <si>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</si>
  <si>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</si>
  <si>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</si>
  <si>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</si>
  <si>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</si>
  <si>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</si>
  <si>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</si>
  <si>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</si>
  <si>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</si>
  <si>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</si>
  <si>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</si>
  <si>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</si>
  <si>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</si>
  <si>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</si>
  <si>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</si>
  <si>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</si>
  <si>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</si>
  <si>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</si>
  <si>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</si>
  <si>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</si>
  <si>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Veidgabalu montāža</t>
  </si>
  <si>
    <t>gab.</t>
  </si>
  <si>
    <t>EM Līkums 90° Dn63</t>
  </si>
  <si>
    <t>EM Dubultuzmava Dn63</t>
  </si>
  <si>
    <t>Gruntsūdens atsūknēšana no tranšejas</t>
  </si>
  <si>
    <t xml:space="preserve">Kanalizācijas spiedvada spiedienu pārbaudes </t>
  </si>
  <si>
    <t xml:space="preserve">Rupja smilts KSS apbēršanai </t>
  </si>
  <si>
    <t>Smilšu iela, Madona, Madonas novads</t>
  </si>
  <si>
    <t>Ūdensvada un kanalizācijas izbūve Smilšu ielā, Madonā, Madonas novadā</t>
  </si>
  <si>
    <t>LT-1</t>
  </si>
  <si>
    <t>Kanalizācijas trases un pievienojuma vietu nospraušana</t>
  </si>
  <si>
    <t>Tranšeju h= 1,0-1,5m (caurules apakša) rakšana 1,2m platumā</t>
  </si>
  <si>
    <t>Aizbāžņi brīvajos cauruļu galos Dn160</t>
  </si>
  <si>
    <t>Aizbāžņi brīvajos cauruļu galos Dn200</t>
  </si>
  <si>
    <t>Dubultuzmava Dn160</t>
  </si>
  <si>
    <t>Dubultuzmava Dn200</t>
  </si>
  <si>
    <t>Maģistrālo plastmasas skataku izbūve - plastmasas skataka ar tekni, teleskopisko cauruli, rāmi un vāku</t>
  </si>
  <si>
    <t>CCTV inspekcija un pārbaude uz infiltrāciju</t>
  </si>
  <si>
    <t>Par kopējo summu, EUR</t>
  </si>
  <si>
    <t>Mērvienība</t>
  </si>
  <si>
    <t>Daudzums</t>
  </si>
  <si>
    <t xml:space="preserve">Liekās, arī nederīgās grunts pārvietošana (līdz 5km uz pasūtītāja atbērtni) </t>
  </si>
  <si>
    <t>Dubultuzmava Dn250</t>
  </si>
  <si>
    <t>Diametru pāreja Dn250/200</t>
  </si>
  <si>
    <t>Aizbāžņi brīvajos cauruļu galos Dn250</t>
  </si>
  <si>
    <t>Maģistrālo dzelzbetona aku izbūve</t>
  </si>
  <si>
    <t>Nesaistītu minerālmateriālu maisījums 0/32s, h=10cm</t>
  </si>
  <si>
    <t>Nesaistītu minerālmateriālu maisījums 0/45, h=15cm</t>
  </si>
  <si>
    <t>Salizturīgā kārta Kf&gt;1m/dnn, h=40cm</t>
  </si>
  <si>
    <t>Lokālā tāme</t>
  </si>
  <si>
    <t>2. Ūdensvada izbūve</t>
  </si>
  <si>
    <t>Tāme sastādīta 2017. gada tirgus cenās, pamatojoties uz tehnisko projektu</t>
  </si>
  <si>
    <t>Esošā apgaismojuma kabeļu šķērsojums</t>
  </si>
  <si>
    <t>Kanalizācijas sūknētava ar GSM brīdinājuma sistēmu, specifikāciju skatīt lapā ŪKT-8</t>
  </si>
  <si>
    <t>Atloku krustgabals Dn150</t>
  </si>
  <si>
    <t>Atloku diametru pāreja Dn150/100</t>
  </si>
  <si>
    <t>EM īscaurule ar rotējošu atloku Dn110/100</t>
  </si>
  <si>
    <t>EM Dubultuzmava Dn110</t>
  </si>
  <si>
    <t>EM Līkums 45° Dn110</t>
  </si>
  <si>
    <t>Uzliekams enkurojošs atloku adapteris DN100 (PE/PVC caurulei)</t>
  </si>
  <si>
    <t>Atloku krustgabals Dn100/50</t>
  </si>
  <si>
    <t>EM īscaurule ar rotējošu atloku Dn63/50</t>
  </si>
  <si>
    <t>EM Līkums 90° Dn110</t>
  </si>
  <si>
    <t>Uzliekams enkurojošs atloku adapteris DN100 (ķeta caurulei)</t>
  </si>
  <si>
    <t>Atloku aizbīdnis Dn100</t>
  </si>
  <si>
    <t>Atloku līkums Dn100, ar betona C12/15 balstu</t>
  </si>
  <si>
    <t>Aizsargčaula šķērsojumam ar betona elementiem Dn110</t>
  </si>
  <si>
    <t>Atloku aizbīdnis Dn50, ar kāta pagarinātāju un pelošā tipa ielas kapi</t>
  </si>
  <si>
    <t>Atloku aizbīdnis Dn100, ar kāta pagarinātāju un peldošā tipa ielas kapi</t>
  </si>
  <si>
    <t>EM trejgabals Dn110</t>
  </si>
  <si>
    <t>EM diametru pāreja Dn110/63</t>
  </si>
  <si>
    <t>Plastmasas PP caurtekas SN8 Dn400 izbūve, ieskaitot caurtekas pamatnes (šķembu maisījums 0/45 h=15cm), izlīdzinošā slāņa h=10cm un caurtekas ieteces un izteces nostiprināšana ar šķembu maisījumu (40/80) izbūve</t>
  </si>
  <si>
    <t>Dzelzsbetona pārsedze DN1500</t>
  </si>
  <si>
    <t>Peldošā tipa vāks DN700, 40t</t>
  </si>
  <si>
    <t>Dzelzsbetona pārsedze DN1000</t>
  </si>
  <si>
    <t>Pievienojums esošam ķeta ūdensvadam Dn100 (skatīt lapā ŪKT-3, Mezgls M-1)</t>
  </si>
  <si>
    <t>3. Esošo ūdens aku pārsedžu maiņa</t>
  </si>
  <si>
    <t>4. Dārza ielas 16 uzskaites mezgla izbūve</t>
  </si>
  <si>
    <t>5. Ūdensvada pievienojumu izbūve</t>
  </si>
  <si>
    <t>6. Kanalizācijas izbūve</t>
  </si>
  <si>
    <t>7. Kanalizācijas skataku, kontrolaku un revīzijas aku izbūve</t>
  </si>
  <si>
    <t>8. Kanalizācijas sūknētavas iebūve</t>
  </si>
  <si>
    <t>10. Esošo pašteces kanalizācijas cauruļvadu pagarināšana ārpus ielas projekta robežām</t>
  </si>
  <si>
    <t>11. Esošo pašteces kanalizācijas cauruļvadu pievienošana pie skatakām</t>
  </si>
  <si>
    <t xml:space="preserve">12. Esošo kabeļu un komunikāciju aizsardzība tos šķērsojot, vietu atšurfējot ar rokām, vid.1,5m garumā x 2m dziļumā x 1,5m platumā </t>
  </si>
  <si>
    <t>13. Cauruļvadu pārbaudes un izpilddokumentācijas sagatavošana</t>
  </si>
  <si>
    <t>14. Segumu atjaunošanas darbi</t>
  </si>
  <si>
    <t>Tranšejas aizbēršana ar izrakto grunti, bez akmeņiem un būvgružiem, blietējot</t>
  </si>
  <si>
    <t>Esošas skaitītājakas pārslēgšana pie projektētā ūdensvada (skatīt lapā ŪKT-3, Mezgls M-10)</t>
  </si>
  <si>
    <t xml:space="preserve">DN200/160 ar peldošā tipa ķeta vāku 40t un aizbāžiem, h=1.0-1.5 </t>
  </si>
  <si>
    <t xml:space="preserve">DN560/200 ar peldošā tipa ķeta vāku 40t un aizbāžņiem, h=2.0-2.5m </t>
  </si>
  <si>
    <t xml:space="preserve">DN560/250 ar peldošā tipa ķeta vāku 40t un aizbāžņiem, h=2.0-2.5m </t>
  </si>
  <si>
    <t>Pārkrituma mezgla montāža betona akā (Skatīt rasējumu ŪKT-10)</t>
  </si>
  <si>
    <t>Rūpnieciski ražota betona grodu aka DN1000, h=2,5-3,0,  peldošā tipa vāks ar nestspēju 40t, "glāzes" tipa pamatne, blīvgumijas, pakāpieni</t>
  </si>
  <si>
    <t>Rūpnieciski ražota betona grodu aka DN1500, h=3,0-3,5, peldošā tipa vāks ar nestspēju  40t, "glāzes" tipa pamatne, blīvgumijas, pakāpieni</t>
  </si>
  <si>
    <t>Rūpnieciski ražota betona grodu aka DN1500, h=3,5-4,0, peldošā tipa vāks ar nestspēju  40t, "glāzes" tipa pamatne, blīvgumijas, pakāpieni</t>
  </si>
  <si>
    <t>Rūpnieciski ražota betona grodu aka DN1500, h=4,0-4,5, peldošā tipa vāks ar nestspēju  40t, "glāzes" tipa pamatne, blīvgumijas, pakāpieni</t>
  </si>
  <si>
    <t>9. Nobrauktuves uz KSS izbūve</t>
  </si>
  <si>
    <t>Zemes klātnes uzbēruma būvniecība</t>
  </si>
  <si>
    <t>Tranšeju h= 1,5-2,0m (caurules apakša) rakšana 1,2m platumā, ieskaitot tranšeju stiprināšanu ar atbalstsienām</t>
  </si>
  <si>
    <t>Būvbedres  (min. 2x4m, h 2,5 - 3,0m) rakšana cauruļvadu ievilkšanai, ieskaitot tranšeju stiprināšanu ar atbalstsienām un gruntsūdens atsūknēšanu</t>
  </si>
  <si>
    <t>Tranšeju h= 2,0-2,5m (caurules apakša) rakšana 1,2m platumā, ieskaitot tranšeju stiprināšanu ar atbalstsienām</t>
  </si>
  <si>
    <t>Tranšeju h= 2,5-3,0m (caurules apakša) rakšana 1,2m platumā, ieskaitot tranšeju stiprināšanu ar atbalstsienām</t>
  </si>
  <si>
    <t>Tranšeju h= 3,0-3,5m (caurules apakša) rakšana 1,2m platumā, ieskaitot tranšeju stiprināšanu ar atbalstsienām</t>
  </si>
  <si>
    <t>Tranšeju h= 3,5-4,0m (caurules apakša) rakšana 1,2m platumā, ieskaitot tranšeju stiprināšanu ar atbalstsienām</t>
  </si>
  <si>
    <t>Tranšeju h= 4,0-4,5m (caurules apakša) rakšana 1,2m platumā, ieskaitot tranšeju stiprināšanu ar atbalstsienām</t>
  </si>
  <si>
    <t>Būvbedres  (min. 2x4m, h 2,0 - 2,5m) rakšana cauruļvadu ievilkšanai, ieskaitot tranšeju stiprināšanu ar atbalstsienām</t>
  </si>
  <si>
    <t>Būvbedres  (min. 2x4m, h 3,0 - 3,5m) rakšana cauruļvadu ievilkšanai, ieskaitot tranšeju stiprināšanu ar atbalstsienām</t>
  </si>
  <si>
    <t>Elektrības 20kV kabeļu šķērsojums (aizsargčaulā)</t>
  </si>
  <si>
    <t>Izbūvētā ūdensvada un kanalizācijas tīkla izpilddokumentācijas sagatavošana</t>
  </si>
  <si>
    <t>Nesaistītu minerālmateriālu maisījums 0/45, h=25cm</t>
  </si>
  <si>
    <t>Asfaltbetona  AC-22 base kārtas izbūve, h=6cm</t>
  </si>
  <si>
    <t>Asfaltbetona AC-11 surf kārtas izbūve, h=4cm</t>
  </si>
  <si>
    <t xml:space="preserve">Asfaltbetona seguma nofrēzēšana un aizvešana (līdz 5km uz pasūtītāja atbērtni) </t>
  </si>
  <si>
    <t>Esošo kabeļu aizsardzība tos ievietojot šķeltajās aizsargčaulās Dn110, L=3m</t>
  </si>
  <si>
    <t>Būvbedres (min. 3.1x3.1m, h 5.20m) rakšana sūknētavas iebūvei, ieskaitot tranšejas stiprināšanu ar CHAMBER tipa atbalsta sienām un gruntsūdens atsūknēšanu</t>
  </si>
  <si>
    <t>2017.gada ___.________________</t>
  </si>
  <si>
    <t>Tāme sastādīta 2017.gada ___._________________</t>
  </si>
  <si>
    <t>Pārbaudīja:</t>
  </si>
  <si>
    <t>Sertifikāta Nr.________________</t>
  </si>
  <si>
    <t>(paraksts un tā atšifrējums, datums)</t>
  </si>
  <si>
    <t>______________________________</t>
  </si>
  <si>
    <t>2017.gada ____._____________</t>
  </si>
  <si>
    <t>Apvalkcaurules PE Dn200 SDR17 h=2,5-3,0m izbūve ar beztranšeju metodi</t>
  </si>
  <si>
    <r>
      <t xml:space="preserve">Tranšejas pamatnes (h=15cm smilts) sagatavošana blietējot </t>
    </r>
    <r>
      <rPr>
        <i/>
        <sz val="10"/>
        <rFont val="Arial"/>
        <family val="2"/>
      </rPr>
      <t>(Smiltis max. frakc. 16mm)</t>
    </r>
  </si>
  <si>
    <r>
      <t xml:space="preserve">Cauruļu apbēršana ar smilti blietējot (h=15cm smilts)  </t>
    </r>
    <r>
      <rPr>
        <i/>
        <sz val="10"/>
        <rFont val="Arial"/>
        <family val="2"/>
      </rPr>
      <t>(Smiltis max. frakc. 16mm)</t>
    </r>
  </si>
  <si>
    <r>
      <t xml:space="preserve">Cauruļvadu ievilkšana aizsargčaulā </t>
    </r>
    <r>
      <rPr>
        <i/>
        <sz val="10"/>
        <rFont val="Arial"/>
        <family val="2"/>
      </rPr>
      <t>(Caurule PE Dn110 SDR17 h=2,5-3,0m;  Distanceri BR-ISA tipa no PE-HD ar neilona šķiedras armējumu un slodzi kliedējošiem rullīšiem Dn110 caurulei 20.gab; Gala amortizējošie izolatori N-ISA tipa no EPDM  ar nerūsējošā W2 klases metāla savilcēm 2.gab.)</t>
    </r>
  </si>
  <si>
    <t>Caurules guldīšana gatavā tranšejā PE Dn63 SDR17</t>
  </si>
  <si>
    <t>Caurules guldīšana gatavā tranšejā PE Dn110 SDR17</t>
  </si>
  <si>
    <t>Cauruļvadu (PE Dn32 PN10) guldīšana gatavā tranšejā</t>
  </si>
  <si>
    <r>
      <t xml:space="preserve">Perspektīvā pievada pievienojums </t>
    </r>
    <r>
      <rPr>
        <i/>
        <sz val="10"/>
        <rFont val="Arial"/>
        <family val="2"/>
      </rPr>
      <t xml:space="preserve">(EM sedlu uzmava Dn110/32; pazemes tipa aizbīdnis DN32 komplektā ar pagarinātājkātu, peldošā tipa ielas kapi, kā arī ar visiem nepieciešamajiem materiāliem pievienošanai pie ūdensvada sistēmas) </t>
    </r>
  </si>
  <si>
    <r>
      <t xml:space="preserve">Ūdens skaitītājaku izbūve HDPE, DN1000 </t>
    </r>
    <r>
      <rPr>
        <i/>
        <sz val="10"/>
        <rFont val="Arial"/>
        <family val="2"/>
      </rPr>
      <t>(Plastmasas aka HDPE, DN1000 ar atloku ūdens skaitītāja Dn50 veidgabaliem, h=2,0m; atloku aizbīdņi Dn50 (2.gab.); Uzliekami enkurojoši atloku adapteri DN50 (PE/PVC caurulei) (2.gab.))</t>
    </r>
  </si>
  <si>
    <r>
      <t xml:space="preserve">Plastmasas ūdens skaitītājaku izbūve </t>
    </r>
    <r>
      <rPr>
        <i/>
        <sz val="10"/>
        <rFont val="Arial"/>
        <family val="2"/>
      </rPr>
      <t>(Plastmasas aka PM 500 ar ūdens skaitītāja DN15 veidgabaliem, h=1,8m; EM dubultuzmava Dn32; aurule PE Dn32, PN10, caurules gals izvadīts virs zemes,  (3.gab/ L=3m))</t>
    </r>
  </si>
  <si>
    <r>
      <t xml:space="preserve">Esošās ūdens skaitītājakas pārcelšana ārpus projektētā trotuāra robežām </t>
    </r>
    <r>
      <rPr>
        <i/>
        <sz val="10"/>
        <rFont val="Arial"/>
        <family val="2"/>
      </rPr>
      <t xml:space="preserve">(EM sedlu uzmava Dn110/32; pazemes tipa aizbīdnis DN32 komplektā ar pagarinātājkātu, peldošā tipa ielas kapi, kā arī ar visiem nepieciešamajiem materiāliem pievienošanai pie ūdensvada sistēmas; EM trejgabals Dn32; EM diametru pāreja Dn32/25) </t>
    </r>
  </si>
  <si>
    <t>Caurules PE Dn63 SDR17 guldīšana gatavā tranšejā</t>
  </si>
  <si>
    <t xml:space="preserve">Caurules PP Dn160 SN8 guldīšana gatavā tranšejā </t>
  </si>
  <si>
    <t>Caurules PP Dn250 SN8 gatavā tranšejā</t>
  </si>
  <si>
    <t>Caurules PP Dn200 SN8 gatavā tranšejā</t>
  </si>
  <si>
    <t>Apvalkcaurules PE Dn400 SDR17 izbūve ar beztranšeju metodi</t>
  </si>
  <si>
    <r>
      <t xml:space="preserve">Cauruļvadu izbūve apvalkcaurulē </t>
    </r>
    <r>
      <rPr>
        <i/>
        <sz val="10"/>
        <rFont val="Arial"/>
        <family val="2"/>
      </rPr>
      <t>(Caurules PE Dn250 SDR17 h=3,0-3,5m; istanceri BR-ISA tipa no PE-HD ar neilona šķiedras armējumu un slodzi kliedējošiem rullīšiem Dn250 caurulei (25.gab.); Gala amortizējošie izolatori N-ISA tipa no EPDM  ar nerūsējošā W2 klases metāla savilcēm (2.gab.))</t>
    </r>
  </si>
  <si>
    <r>
      <t xml:space="preserve">Betona spiediena dzēšanas akas izbūve (Skatīt rasējumu ŪKT-9) </t>
    </r>
    <r>
      <rPr>
        <i/>
        <sz val="10"/>
        <rFont val="Arial"/>
        <family val="2"/>
      </rPr>
      <t xml:space="preserve">(Aka DN1000 ar ķeta vāku 40t nestspēju un spiediena dzēšanas mezglu h=1,0-1,5m) </t>
    </r>
  </si>
  <si>
    <r>
      <t xml:space="preserve">Pievienošana elektrotīklam (līdz uzskaitei), automātikas skapja uzstādīšana, automātikas montāža, sūknētavas un automātikas skapja savienojošo kabeļu montāža </t>
    </r>
    <r>
      <rPr>
        <i/>
        <sz val="10"/>
        <rFont val="Arial"/>
        <family val="2"/>
      </rPr>
      <t>(Sūknētavas palaišana un ieregulēšana. Elekrokabelis AXMK 4*16 un materiāli pievienošanai 5[m])</t>
    </r>
  </si>
  <si>
    <r>
      <t xml:space="preserve">Esošo kanalizācijas cauruļvadu pagarināšana ārpus projektētās ceļa klātnes robežām </t>
    </r>
    <r>
      <rPr>
        <i/>
        <sz val="10"/>
        <rFont val="Arial"/>
        <family val="2"/>
      </rPr>
      <t>(Aizbāznis brīvajos cauruļu galos Dn160 (1.gab.);  Caurules PP Dn160 SN8 (3.m.))</t>
    </r>
  </si>
  <si>
    <r>
      <t xml:space="preserve">Esošo kanalizācijas izvadu cauruļu pārvienojumu izbūve pie projektējamajiem tīkliem </t>
    </r>
    <r>
      <rPr>
        <i/>
        <sz val="10"/>
        <rFont val="Arial"/>
        <family val="2"/>
      </rPr>
      <t>(Dubultuzmava Ø160 (1.gab.); Caurules PP Dn160 SN8 (3.m.))</t>
    </r>
  </si>
  <si>
    <t>Virsizdevumi (___%)</t>
  </si>
  <si>
    <t>Peļņa (___%)</t>
  </si>
  <si>
    <t>Tiešās izmaksas kopā, t.sk. darba devēja sociālais nodoklis (23,59%)</t>
  </si>
  <si>
    <t>Būvdarbu koptāme</t>
  </si>
  <si>
    <t>Iepirkums "Būvdarbi projektam "Ūdensvada un kanalizācijas tīklu izbūve Smilšu ielā, Madonā, Madonas novadā"", identifikācijas numurs MNP2017/20_ERAF</t>
  </si>
  <si>
    <t>Pretendents:</t>
  </si>
  <si>
    <t>Līguma summa kopā ar PVN</t>
  </si>
  <si>
    <r>
      <t xml:space="preserve">Objekta izmaksas </t>
    </r>
    <r>
      <rPr>
        <i/>
        <sz val="10"/>
        <rFont val="Arial"/>
        <family val="2"/>
      </rPr>
      <t>euro</t>
    </r>
  </si>
  <si>
    <t>(būvdarbu veids vai konstruktīvā elementa nosaukums)</t>
  </si>
  <si>
    <t>Tāme sastādīta 2017. gada tirgus cenās, pamatojoties uz būvprojektu</t>
  </si>
  <si>
    <t>Būvizstrādājumi     EUR</t>
  </si>
  <si>
    <r>
      <t>Darba alga</t>
    </r>
    <r>
      <rPr>
        <i/>
        <sz val="10"/>
        <rFont val="Arial"/>
        <family val="2"/>
      </rPr>
      <t xml:space="preserve"> euro</t>
    </r>
    <r>
      <rPr>
        <sz val="10"/>
        <rFont val="Arial"/>
        <family val="2"/>
      </rPr>
      <t>/h</t>
    </r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</si>
  <si>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</si>
  <si>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 xml:space="preserve">Mehānismi </t>
    </r>
    <r>
      <rPr>
        <i/>
        <sz val="10"/>
        <rFont val="Arial"/>
        <family val="2"/>
      </rPr>
      <t>euro</t>
    </r>
  </si>
  <si>
    <r>
      <t xml:space="preserve">Kopā  </t>
    </r>
    <r>
      <rPr>
        <i/>
        <sz val="10"/>
        <rFont val="Arial"/>
        <family val="2"/>
      </rPr>
      <t>euro</t>
    </r>
  </si>
  <si>
    <r>
      <t xml:space="preserve">Darba alga </t>
    </r>
    <r>
      <rPr>
        <i/>
        <sz val="10"/>
        <rFont val="Arial"/>
        <family val="2"/>
      </rPr>
      <t>euro</t>
    </r>
  </si>
  <si>
    <r>
      <t xml:space="preserve">Būvizstrādājumi     </t>
    </r>
    <r>
      <rPr>
        <i/>
        <sz val="10"/>
        <rFont val="Arial"/>
        <family val="2"/>
      </rPr>
      <t>euro</t>
    </r>
  </si>
  <si>
    <r>
      <t xml:space="preserve">Kopā   </t>
    </r>
    <r>
      <rPr>
        <i/>
        <sz val="10"/>
        <rFont val="Arial"/>
        <family val="2"/>
      </rPr>
      <t>euro</t>
    </r>
  </si>
  <si>
    <t>euro</t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</si>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</sst>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yyyy\-mm\-dd;@"/>
    <numFmt numFmtId="168" formatCode="0.000"/>
    <numFmt numFmtId="169" formatCode="_-* #,##0_-;\-* #,##0_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5" fillId="0" borderId="6" applyNumberFormat="0" applyFill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49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49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49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left" vertical="center"/>
    </xf>
    <xf numFmtId="166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67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 textRotation="90" wrapText="1"/>
    </xf>
    <xf numFmtId="2" fontId="0" fillId="0" borderId="18" xfId="0" applyNumberFormat="1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49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49" fontId="4" fillId="0" borderId="11" xfId="49" applyNumberFormat="1" applyFont="1" applyBorder="1" applyAlignment="1">
      <alignment horizontal="center"/>
      <protection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49" fontId="4" fillId="0" borderId="20" xfId="49" applyNumberFormat="1" applyFont="1" applyBorder="1" applyAlignment="1">
      <alignment horizontal="center"/>
      <protection/>
    </xf>
    <xf numFmtId="0" fontId="12" fillId="0" borderId="20" xfId="0" applyFont="1" applyFill="1" applyBorder="1" applyAlignment="1">
      <alignment vertical="center" wrapText="1"/>
    </xf>
    <xf numFmtId="49" fontId="4" fillId="0" borderId="11" xfId="51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right" vertical="top" wrapText="1"/>
    </xf>
    <xf numFmtId="0" fontId="6" fillId="0" borderId="10" xfId="49" applyFont="1" applyBorder="1" applyAlignment="1">
      <alignment horizontal="center"/>
      <protection/>
    </xf>
    <xf numFmtId="0" fontId="4" fillId="0" borderId="24" xfId="49" applyFont="1" applyBorder="1" applyAlignment="1">
      <alignment horizontal="center"/>
      <protection/>
    </xf>
    <xf numFmtId="0" fontId="1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0" fontId="4" fillId="0" borderId="2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1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20" xfId="49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49" applyFont="1" applyFill="1" applyBorder="1" applyAlignment="1">
      <alignment horizontal="right" wrapText="1"/>
      <protection/>
    </xf>
    <xf numFmtId="0" fontId="6" fillId="0" borderId="24" xfId="49" applyFont="1" applyBorder="1" applyAlignment="1">
      <alignment horizontal="right" wrapText="1"/>
      <protection/>
    </xf>
    <xf numFmtId="0" fontId="6" fillId="0" borderId="24" xfId="0" applyFont="1" applyFill="1" applyBorder="1" applyAlignment="1">
      <alignment horizontal="center"/>
    </xf>
    <xf numFmtId="0" fontId="6" fillId="0" borderId="24" xfId="51" applyFont="1" applyFill="1" applyBorder="1" applyAlignment="1">
      <alignment horizontal="center" wrapText="1" shrinkToFit="1"/>
      <protection/>
    </xf>
    <xf numFmtId="168" fontId="6" fillId="0" borderId="10" xfId="51" applyNumberFormat="1" applyFont="1" applyFill="1" applyBorder="1" applyAlignment="1">
      <alignment horizontal="center" wrapText="1" shrinkToFit="1"/>
      <protection/>
    </xf>
    <xf numFmtId="2" fontId="6" fillId="0" borderId="10" xfId="51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49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4" xfId="49" applyFont="1" applyBorder="1" applyAlignment="1">
      <alignment horizontal="center"/>
      <protection/>
    </xf>
    <xf numFmtId="0" fontId="6" fillId="0" borderId="20" xfId="49" applyFont="1" applyBorder="1" applyAlignment="1">
      <alignment horizontal="right" wrapText="1"/>
      <protection/>
    </xf>
    <xf numFmtId="0" fontId="6" fillId="0" borderId="20" xfId="49" applyFont="1" applyBorder="1" applyAlignment="1">
      <alignment horizontal="center"/>
      <protection/>
    </xf>
    <xf numFmtId="0" fontId="6" fillId="0" borderId="24" xfId="49" applyFont="1" applyBorder="1" applyAlignment="1">
      <alignment horizontal="center"/>
      <protection/>
    </xf>
    <xf numFmtId="0" fontId="4" fillId="0" borderId="24" xfId="49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49" applyFont="1" applyFill="1" applyBorder="1" applyAlignment="1">
      <alignment horizontal="center"/>
      <protection/>
    </xf>
    <xf numFmtId="0" fontId="4" fillId="0" borderId="10" xfId="49" applyFont="1" applyFill="1" applyBorder="1" applyAlignment="1">
      <alignment horizontal="center"/>
      <protection/>
    </xf>
    <xf numFmtId="0" fontId="6" fillId="0" borderId="24" xfId="0" applyFont="1" applyFill="1" applyBorder="1" applyAlignment="1">
      <alignment horizontal="right" vertical="center" wrapText="1"/>
    </xf>
    <xf numFmtId="0" fontId="6" fillId="0" borderId="24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49" applyFont="1" applyFill="1" applyBorder="1" applyAlignment="1">
      <alignment horizontal="right" vertical="center" wrapText="1"/>
      <protection/>
    </xf>
    <xf numFmtId="0" fontId="6" fillId="0" borderId="10" xfId="49" applyFont="1" applyFill="1" applyBorder="1" applyAlignment="1">
      <alignment horizontal="center" wrapText="1"/>
      <protection/>
    </xf>
    <xf numFmtId="0" fontId="4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textRotation="90" wrapText="1"/>
    </xf>
    <xf numFmtId="2" fontId="0" fillId="0" borderId="18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7" fillId="0" borderId="10" xfId="51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60" fillId="0" borderId="10" xfId="0" applyFont="1" applyFill="1" applyBorder="1" applyAlignment="1">
      <alignment vertical="center"/>
    </xf>
    <xf numFmtId="0" fontId="17" fillId="0" borderId="10" xfId="49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 horizontal="center"/>
    </xf>
    <xf numFmtId="0" fontId="4" fillId="0" borderId="10" xfId="51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4" xfId="49" applyFont="1" applyFill="1" applyBorder="1" applyAlignment="1">
      <alignment horizontal="right" vertical="center" wrapText="1"/>
      <protection/>
    </xf>
    <xf numFmtId="0" fontId="6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9" fontId="4" fillId="0" borderId="11" xfId="0" applyNumberFormat="1" applyFont="1" applyFill="1" applyBorder="1" applyAlignment="1">
      <alignment horizontal="center" vertical="center"/>
    </xf>
    <xf numFmtId="0" fontId="0" fillId="0" borderId="10" xfId="49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49" applyFont="1" applyBorder="1" applyAlignment="1">
      <alignment horizontal="right" wrapText="1"/>
      <protection/>
    </xf>
    <xf numFmtId="169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wrapText="1"/>
    </xf>
    <xf numFmtId="0" fontId="6" fillId="0" borderId="25" xfId="49" applyFont="1" applyBorder="1" applyAlignment="1">
      <alignment horizontal="right" wrapText="1"/>
      <protection/>
    </xf>
    <xf numFmtId="0" fontId="6" fillId="0" borderId="25" xfId="0" applyFont="1" applyBorder="1" applyAlignment="1">
      <alignment horizontal="center" vertical="center"/>
    </xf>
    <xf numFmtId="43" fontId="6" fillId="0" borderId="25" xfId="0" applyNumberFormat="1" applyFont="1" applyBorder="1" applyAlignment="1">
      <alignment horizontal="center" vertical="center"/>
    </xf>
    <xf numFmtId="43" fontId="6" fillId="0" borderId="25" xfId="0" applyNumberFormat="1" applyFont="1" applyFill="1" applyBorder="1" applyAlignment="1">
      <alignment horizontal="center" vertical="center"/>
    </xf>
    <xf numFmtId="43" fontId="6" fillId="0" borderId="25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64" fontId="0" fillId="0" borderId="10" xfId="44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49" applyNumberFormat="1" applyFont="1" applyFill="1" applyBorder="1" applyAlignment="1">
      <alignment horizontal="center"/>
      <protection/>
    </xf>
    <xf numFmtId="0" fontId="17" fillId="0" borderId="10" xfId="51" applyFont="1" applyFill="1" applyBorder="1" applyAlignment="1">
      <alignment/>
      <protection/>
    </xf>
    <xf numFmtId="43" fontId="17" fillId="0" borderId="10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9" fontId="6" fillId="0" borderId="26" xfId="57" applyFont="1" applyFill="1" applyBorder="1" applyAlignment="1">
      <alignment horizontal="right" wrapText="1"/>
    </xf>
    <xf numFmtId="9" fontId="6" fillId="0" borderId="10" xfId="57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26" xfId="0" applyFont="1" applyFill="1" applyBorder="1" applyAlignment="1">
      <alignment vertical="center" wrapText="1" shrinkToFit="1"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29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right" vertical="center" wrapText="1"/>
    </xf>
    <xf numFmtId="9" fontId="6" fillId="0" borderId="26" xfId="57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9" fontId="6" fillId="0" borderId="10" xfId="57" applyFont="1" applyFill="1" applyBorder="1" applyAlignment="1">
      <alignment horizontal="center" vertical="center" wrapText="1"/>
    </xf>
    <xf numFmtId="43" fontId="6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43" fontId="6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vertical="center"/>
    </xf>
    <xf numFmtId="43" fontId="6" fillId="0" borderId="10" xfId="0" applyNumberFormat="1" applyFont="1" applyFill="1" applyBorder="1" applyAlignment="1">
      <alignment vertical="center"/>
    </xf>
    <xf numFmtId="43" fontId="4" fillId="0" borderId="10" xfId="0" applyNumberFormat="1" applyFont="1" applyFill="1" applyBorder="1" applyAlignment="1">
      <alignment vertical="center"/>
    </xf>
    <xf numFmtId="43" fontId="6" fillId="0" borderId="1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right" vertical="center"/>
    </xf>
    <xf numFmtId="43" fontId="0" fillId="0" borderId="11" xfId="0" applyNumberFormat="1" applyFont="1" applyFill="1" applyBorder="1" applyAlignment="1">
      <alignment horizontal="center" vertical="center"/>
    </xf>
    <xf numFmtId="43" fontId="0" fillId="0" borderId="21" xfId="0" applyNumberFormat="1" applyFont="1" applyFill="1" applyBorder="1" applyAlignment="1">
      <alignment horizontal="center" vertical="center"/>
    </xf>
    <xf numFmtId="43" fontId="61" fillId="0" borderId="1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center" vertical="center" textRotation="90" wrapText="1"/>
    </xf>
    <xf numFmtId="2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4" fillId="0" borderId="31" xfId="0" applyNumberFormat="1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7" fillId="33" borderId="40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7" fillId="33" borderId="4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wrapText="1"/>
    </xf>
    <xf numFmtId="0" fontId="17" fillId="0" borderId="26" xfId="0" applyFont="1" applyFill="1" applyBorder="1" applyAlignment="1">
      <alignment horizontal="right" vertical="center" wrapText="1"/>
    </xf>
    <xf numFmtId="0" fontId="17" fillId="0" borderId="29" xfId="0" applyFont="1" applyFill="1" applyBorder="1" applyAlignment="1">
      <alignment horizontal="right" vertical="center" wrapText="1"/>
    </xf>
    <xf numFmtId="0" fontId="17" fillId="0" borderId="27" xfId="0" applyFont="1" applyFill="1" applyBorder="1" applyAlignment="1">
      <alignment horizontal="right" vertical="center" wrapText="1"/>
    </xf>
    <xf numFmtId="0" fontId="17" fillId="34" borderId="26" xfId="0" applyFont="1" applyFill="1" applyBorder="1" applyAlignment="1">
      <alignment horizontal="center" wrapText="1"/>
    </xf>
    <xf numFmtId="0" fontId="17" fillId="34" borderId="29" xfId="0" applyFont="1" applyFill="1" applyBorder="1" applyAlignment="1">
      <alignment horizontal="center" wrapText="1"/>
    </xf>
    <xf numFmtId="0" fontId="17" fillId="34" borderId="27" xfId="0" applyFont="1" applyFill="1" applyBorder="1" applyAlignment="1">
      <alignment horizont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7" fillId="34" borderId="47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left" vertical="center" wrapText="1"/>
    </xf>
    <xf numFmtId="0" fontId="7" fillId="7" borderId="41" xfId="0" applyFont="1" applyFill="1" applyBorder="1" applyAlignment="1">
      <alignment horizontal="left" vertical="center" wrapText="1"/>
    </xf>
    <xf numFmtId="0" fontId="7" fillId="7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17" fillId="33" borderId="40" xfId="0" applyFont="1" applyFill="1" applyBorder="1" applyAlignment="1">
      <alignment horizontal="center" vertical="center" wrapText="1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4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65" fontId="0" fillId="0" borderId="24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 wrapText="1"/>
    </xf>
    <xf numFmtId="165" fontId="0" fillId="0" borderId="24" xfId="0" applyNumberFormat="1" applyFont="1" applyFill="1" applyBorder="1" applyAlignment="1">
      <alignment horizontal="center" vertical="center" wrapText="1"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Comma 2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Izvade" xfId="43"/>
    <cellStyle name="Comma" xfId="44"/>
    <cellStyle name="Comma [0]" xfId="45"/>
    <cellStyle name="Kopsumma" xfId="46"/>
    <cellStyle name="Labs" xfId="47"/>
    <cellStyle name="Neitrāls" xfId="48"/>
    <cellStyle name="Normal 2" xfId="49"/>
    <cellStyle name="Normal 2 2" xfId="50"/>
    <cellStyle name="Normal_Sheet2" xfId="51"/>
    <cellStyle name="Nosaukums" xfId="52"/>
    <cellStyle name="Paskaidrojošs teksts" xfId="53"/>
    <cellStyle name="Pārbaudes šūna" xfId="54"/>
    <cellStyle name="Percent 2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65</xdr:row>
      <xdr:rowOff>0</xdr:rowOff>
    </xdr:from>
    <xdr:to>
      <xdr:col>2</xdr:col>
      <xdr:colOff>95250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104</xdr:row>
      <xdr:rowOff>0</xdr:rowOff>
    </xdr:from>
    <xdr:to>
      <xdr:col>1</xdr:col>
      <xdr:colOff>95250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N30"/>
  <sheetViews>
    <sheetView tabSelected="1" zoomScalePageLayoutView="0" workbookViewId="0" topLeftCell="A1">
      <selection activeCell="A21" sqref="A21:I21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28125" style="0" customWidth="1"/>
    <col min="5" max="5" width="6.00390625" style="0" customWidth="1"/>
    <col min="6" max="6" width="5.5742187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2" max="12" width="6.28125" style="0" customWidth="1"/>
    <col min="13" max="13" width="5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294" t="s">
        <v>10</v>
      </c>
      <c r="J1" s="294"/>
      <c r="K1" s="294"/>
      <c r="L1" s="294"/>
      <c r="M1" s="39"/>
    </row>
    <row r="2" spans="1:13" ht="12.75">
      <c r="A2" s="39"/>
      <c r="B2" s="39"/>
      <c r="C2" s="39"/>
      <c r="D2" s="39"/>
      <c r="E2" s="39"/>
      <c r="F2" s="39"/>
      <c r="G2" s="285"/>
      <c r="H2" s="285"/>
      <c r="I2" s="285"/>
      <c r="J2" s="285"/>
      <c r="K2" s="285"/>
      <c r="L2" s="285"/>
      <c r="M2" s="39"/>
    </row>
    <row r="3" spans="1:13" ht="12.75">
      <c r="A3" s="39"/>
      <c r="B3" s="39"/>
      <c r="C3" s="39"/>
      <c r="D3" s="39"/>
      <c r="E3" s="39"/>
      <c r="F3" s="39"/>
      <c r="G3" s="295"/>
      <c r="H3" s="295"/>
      <c r="I3" s="295"/>
      <c r="J3" s="295"/>
      <c r="K3" s="295"/>
      <c r="L3" s="295"/>
      <c r="M3" s="39"/>
    </row>
    <row r="4" spans="1:13" ht="12.75">
      <c r="A4" s="39"/>
      <c r="B4" s="39"/>
      <c r="C4" s="39"/>
      <c r="D4" s="39"/>
      <c r="E4" s="39"/>
      <c r="F4" s="39"/>
      <c r="G4" s="50"/>
      <c r="H4" s="50"/>
      <c r="I4" s="50"/>
      <c r="J4" s="50"/>
      <c r="K4" s="50"/>
      <c r="L4" s="50"/>
      <c r="M4" s="39"/>
    </row>
    <row r="5" spans="1:13" ht="12.75">
      <c r="A5" s="39"/>
      <c r="B5" s="39"/>
      <c r="C5" s="39"/>
      <c r="D5" s="39"/>
      <c r="E5" s="39"/>
      <c r="F5" s="39"/>
      <c r="G5" s="50"/>
      <c r="H5" s="50"/>
      <c r="I5" s="50"/>
      <c r="J5" s="50"/>
      <c r="K5" s="50"/>
      <c r="L5" s="50" t="s">
        <v>11</v>
      </c>
      <c r="M5" s="39"/>
    </row>
    <row r="6" spans="1:13" ht="12.75">
      <c r="A6" s="39"/>
      <c r="B6" s="39"/>
      <c r="C6" s="39"/>
      <c r="D6" s="39"/>
      <c r="E6" s="39"/>
      <c r="F6" s="39"/>
      <c r="G6" s="296" t="s">
        <v>670</v>
      </c>
      <c r="H6" s="297"/>
      <c r="I6" s="297"/>
      <c r="J6" s="297"/>
      <c r="K6" s="297"/>
      <c r="L6" s="297"/>
      <c r="M6" s="39"/>
    </row>
    <row r="7" spans="1:13" ht="12.75">
      <c r="A7" s="39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39"/>
    </row>
    <row r="8" spans="1:13" ht="18.75">
      <c r="A8" s="298" t="s">
        <v>695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</row>
    <row r="9" spans="1:13" ht="18.7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</row>
    <row r="10" spans="1:13" ht="12.75" customHeight="1">
      <c r="A10" s="292" t="s">
        <v>26</v>
      </c>
      <c r="B10" s="292"/>
      <c r="C10" s="293" t="s">
        <v>576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</row>
    <row r="11" spans="1:13" ht="12.75">
      <c r="A11" s="289" t="s">
        <v>27</v>
      </c>
      <c r="B11" s="289"/>
      <c r="C11" s="260" t="s">
        <v>575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</row>
    <row r="12" spans="1:13" ht="27" customHeight="1">
      <c r="A12" s="366" t="s">
        <v>696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</row>
    <row r="13" spans="1:13" ht="13.5" customHeight="1">
      <c r="A13" s="368" t="s">
        <v>697</v>
      </c>
      <c r="B13" s="368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</row>
    <row r="14" spans="1:13" ht="12.75">
      <c r="A14" s="289"/>
      <c r="B14" s="289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</row>
    <row r="15" spans="1:14" ht="12.75">
      <c r="A15" s="21"/>
      <c r="B15" s="21"/>
      <c r="C15" s="21"/>
      <c r="D15" s="25"/>
      <c r="E15" s="290" t="s">
        <v>12</v>
      </c>
      <c r="F15" s="290"/>
      <c r="G15" s="290"/>
      <c r="H15" s="219" t="s">
        <v>664</v>
      </c>
      <c r="I15" s="53"/>
      <c r="J15" s="53"/>
      <c r="M15" s="49"/>
      <c r="N15" s="49"/>
    </row>
    <row r="16" spans="1:13" ht="13.5" thickBot="1">
      <c r="A16" s="54"/>
      <c r="B16" s="22"/>
      <c r="C16" s="22"/>
      <c r="D16" s="55"/>
      <c r="E16" s="55"/>
      <c r="F16" s="55"/>
      <c r="G16" s="55"/>
      <c r="H16" s="55"/>
      <c r="I16" s="56"/>
      <c r="J16" s="56"/>
      <c r="K16" s="52"/>
      <c r="L16" s="52"/>
      <c r="M16" s="52"/>
    </row>
    <row r="17" spans="1:13" ht="13.5" thickBot="1">
      <c r="A17" s="57" t="s">
        <v>13</v>
      </c>
      <c r="B17" s="291" t="s">
        <v>26</v>
      </c>
      <c r="C17" s="283"/>
      <c r="D17" s="283"/>
      <c r="E17" s="283"/>
      <c r="F17" s="283"/>
      <c r="G17" s="283"/>
      <c r="H17" s="283"/>
      <c r="I17" s="283"/>
      <c r="J17" s="283"/>
      <c r="K17" s="282" t="s">
        <v>699</v>
      </c>
      <c r="L17" s="283"/>
      <c r="M17" s="284"/>
    </row>
    <row r="18" spans="1:13" ht="12.75">
      <c r="A18" s="58"/>
      <c r="B18" s="285"/>
      <c r="C18" s="285"/>
      <c r="D18" s="285"/>
      <c r="E18" s="285"/>
      <c r="F18" s="285"/>
      <c r="G18" s="285"/>
      <c r="H18" s="285"/>
      <c r="I18" s="285"/>
      <c r="J18" s="286"/>
      <c r="K18" s="287"/>
      <c r="L18" s="285"/>
      <c r="M18" s="288"/>
    </row>
    <row r="19" spans="1:13" ht="27" customHeight="1" thickBot="1">
      <c r="A19" s="59">
        <v>1</v>
      </c>
      <c r="B19" s="279" t="str">
        <f>C10</f>
        <v>Ūdensvada un kanalizācijas izbūve Smilšu ielā, Madonā, Madonas novadā</v>
      </c>
      <c r="C19" s="280"/>
      <c r="D19" s="280"/>
      <c r="E19" s="280"/>
      <c r="F19" s="280"/>
      <c r="G19" s="280"/>
      <c r="H19" s="280"/>
      <c r="I19" s="280"/>
      <c r="J19" s="281"/>
      <c r="K19" s="267"/>
      <c r="L19" s="268"/>
      <c r="M19" s="269"/>
    </row>
    <row r="20" spans="1:14" ht="12.75">
      <c r="A20" s="277" t="s">
        <v>715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0"/>
      <c r="L20" s="271"/>
      <c r="M20" s="272"/>
      <c r="N20" s="60"/>
    </row>
    <row r="21" spans="1:13" ht="12.75">
      <c r="A21" s="273" t="s">
        <v>14</v>
      </c>
      <c r="B21" s="274"/>
      <c r="C21" s="274"/>
      <c r="D21" s="274"/>
      <c r="E21" s="274"/>
      <c r="F21" s="274"/>
      <c r="G21" s="274"/>
      <c r="H21" s="274"/>
      <c r="I21" s="274"/>
      <c r="J21" s="369">
        <v>21</v>
      </c>
      <c r="K21" s="275"/>
      <c r="L21" s="275"/>
      <c r="M21" s="276"/>
    </row>
    <row r="22" spans="1:13" ht="12.75">
      <c r="A22" s="370" t="s">
        <v>698</v>
      </c>
      <c r="B22" s="370"/>
      <c r="C22" s="370"/>
      <c r="D22" s="370"/>
      <c r="E22" s="370"/>
      <c r="F22" s="370"/>
      <c r="G22" s="370"/>
      <c r="H22" s="370"/>
      <c r="I22" s="370"/>
      <c r="J22" s="370"/>
      <c r="K22" s="371"/>
      <c r="L22" s="371"/>
      <c r="M22" s="371"/>
    </row>
    <row r="23" spans="1:13" ht="12.75">
      <c r="A23" s="61"/>
      <c r="B23" s="61"/>
      <c r="C23" s="61"/>
      <c r="D23" s="62"/>
      <c r="E23" s="62"/>
      <c r="F23" s="62"/>
      <c r="G23" s="62"/>
      <c r="H23" s="62"/>
      <c r="I23" s="61"/>
      <c r="J23" s="61"/>
      <c r="K23" s="63"/>
      <c r="L23" s="62"/>
      <c r="M23" s="62"/>
    </row>
    <row r="24" spans="1:13" ht="12.75">
      <c r="A24" s="21" t="s">
        <v>8</v>
      </c>
      <c r="B24" s="48"/>
      <c r="C24" t="s">
        <v>669</v>
      </c>
      <c r="D24" s="167"/>
      <c r="E24" s="25"/>
      <c r="F24" s="25"/>
      <c r="G24" s="64"/>
      <c r="H24" s="25"/>
      <c r="I24" s="21"/>
      <c r="J24" s="21"/>
      <c r="K24" s="21"/>
      <c r="L24" s="21"/>
      <c r="M24" s="21"/>
    </row>
    <row r="25" spans="1:13" ht="12.75">
      <c r="A25" s="21"/>
      <c r="B25" s="48"/>
      <c r="C25" t="s">
        <v>668</v>
      </c>
      <c r="D25" s="167"/>
      <c r="E25" s="25"/>
      <c r="F25" s="25"/>
      <c r="G25" s="64"/>
      <c r="H25" s="25"/>
      <c r="I25" s="21"/>
      <c r="J25" s="21"/>
      <c r="K25" s="21"/>
      <c r="L25" s="21"/>
      <c r="M25" s="21"/>
    </row>
    <row r="26" spans="1:13" ht="12.75">
      <c r="A26" s="167" t="s">
        <v>665</v>
      </c>
      <c r="B26" s="21"/>
      <c r="C26" s="21"/>
      <c r="D26" s="25"/>
      <c r="E26" s="25"/>
      <c r="F26" s="25"/>
      <c r="G26" s="25"/>
      <c r="H26" s="25"/>
      <c r="I26" s="21"/>
      <c r="J26" s="21"/>
      <c r="K26" s="21"/>
      <c r="L26" s="21"/>
      <c r="M26" s="21"/>
    </row>
    <row r="27" spans="1:13" ht="12.75">
      <c r="A27" s="21"/>
      <c r="B27" s="21"/>
      <c r="D27" s="79"/>
      <c r="E27" s="25"/>
      <c r="F27" s="25"/>
      <c r="G27" s="64"/>
      <c r="H27" s="25"/>
      <c r="I27" s="21"/>
      <c r="J27" s="21"/>
      <c r="K27" s="21"/>
      <c r="L27" s="21"/>
      <c r="M27" s="21"/>
    </row>
    <row r="28" spans="1:13" ht="12.75">
      <c r="A28" t="s">
        <v>666</v>
      </c>
      <c r="B28" s="49"/>
      <c r="C28" s="219" t="s">
        <v>669</v>
      </c>
      <c r="D28" s="79"/>
      <c r="E28" s="49"/>
      <c r="F28" s="25"/>
      <c r="G28" s="25"/>
      <c r="H28" s="25"/>
      <c r="I28" s="21"/>
      <c r="J28" s="21"/>
      <c r="K28" s="21"/>
      <c r="L28" s="21"/>
      <c r="M28" s="21"/>
    </row>
    <row r="29" spans="1:13" ht="12.75">
      <c r="A29" s="21"/>
      <c r="B29" s="48"/>
      <c r="C29" t="s">
        <v>668</v>
      </c>
      <c r="D29" s="167"/>
      <c r="E29" s="25"/>
      <c r="F29" s="25"/>
      <c r="G29" s="64"/>
      <c r="H29" s="25"/>
      <c r="I29" s="21"/>
      <c r="J29" s="21"/>
      <c r="K29" s="21"/>
      <c r="L29" s="21"/>
      <c r="M29" s="21"/>
    </row>
    <row r="30" ht="12.75">
      <c r="A30" t="s">
        <v>667</v>
      </c>
    </row>
  </sheetData>
  <sheetProtection/>
  <mergeCells count="24">
    <mergeCell ref="A10:B10"/>
    <mergeCell ref="C10:M10"/>
    <mergeCell ref="I1:L1"/>
    <mergeCell ref="G2:L2"/>
    <mergeCell ref="G3:L3"/>
    <mergeCell ref="G6:L6"/>
    <mergeCell ref="A8:M8"/>
    <mergeCell ref="K17:M17"/>
    <mergeCell ref="B18:J18"/>
    <mergeCell ref="K18:M18"/>
    <mergeCell ref="A11:B11"/>
    <mergeCell ref="A14:B14"/>
    <mergeCell ref="E15:G15"/>
    <mergeCell ref="B17:J17"/>
    <mergeCell ref="A12:M12"/>
    <mergeCell ref="A13:B13"/>
    <mergeCell ref="K19:M19"/>
    <mergeCell ref="K20:M20"/>
    <mergeCell ref="A21:I21"/>
    <mergeCell ref="K21:M21"/>
    <mergeCell ref="A20:J20"/>
    <mergeCell ref="B19:J19"/>
    <mergeCell ref="A22:J22"/>
    <mergeCell ref="K22:M22"/>
  </mergeCells>
  <printOptions/>
  <pageMargins left="0.984251968503937" right="0.787401574803149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3:O33"/>
  <sheetViews>
    <sheetView zoomScalePageLayoutView="0" workbookViewId="0" topLeftCell="A1">
      <selection activeCell="A8" sqref="A8:H8"/>
    </sheetView>
  </sheetViews>
  <sheetFormatPr defaultColWidth="9.140625" defaultRowHeight="12.75"/>
  <cols>
    <col min="1" max="1" width="4.421875" style="39" customWidth="1"/>
    <col min="2" max="2" width="16.421875" style="39" customWidth="1"/>
    <col min="3" max="3" width="36.140625" style="39" customWidth="1"/>
    <col min="4" max="4" width="10.8515625" style="224" customWidth="1"/>
    <col min="5" max="5" width="8.8515625" style="224" customWidth="1"/>
    <col min="6" max="6" width="10.28125" style="224" customWidth="1"/>
    <col min="7" max="7" width="11.28125" style="224" customWidth="1"/>
    <col min="8" max="8" width="11.8515625" style="224" customWidth="1"/>
    <col min="9" max="11" width="9.140625" style="39" customWidth="1"/>
    <col min="12" max="12" width="10.140625" style="39" bestFit="1" customWidth="1"/>
    <col min="13" max="16384" width="9.140625" style="39" customWidth="1"/>
  </cols>
  <sheetData>
    <row r="3" spans="1:8" ht="12.75" customHeight="1">
      <c r="A3" s="299" t="s">
        <v>718</v>
      </c>
      <c r="B3" s="299"/>
      <c r="C3" s="299"/>
      <c r="D3" s="299"/>
      <c r="E3" s="299"/>
      <c r="F3" s="299"/>
      <c r="G3" s="299"/>
      <c r="H3" s="299"/>
    </row>
    <row r="4" spans="1:8" ht="12.75">
      <c r="A4" s="377" t="s">
        <v>700</v>
      </c>
      <c r="B4" s="377"/>
      <c r="C4" s="377"/>
      <c r="D4" s="377"/>
      <c r="E4" s="377"/>
      <c r="F4" s="377"/>
      <c r="G4" s="377"/>
      <c r="H4" s="377"/>
    </row>
    <row r="5" ht="12.75">
      <c r="C5" s="374"/>
    </row>
    <row r="6" spans="1:15" s="80" customFormat="1" ht="12.75">
      <c r="A6" s="307" t="s">
        <v>26</v>
      </c>
      <c r="B6" s="307"/>
      <c r="C6" s="38" t="str">
        <f>'Būvdarbu koptāme'!C10:M10</f>
        <v>Ūdensvada un kanalizācijas izbūve Smilšu ielā, Madonā, Madonas novadā</v>
      </c>
      <c r="D6" s="38"/>
      <c r="E6" s="38"/>
      <c r="F6" s="38"/>
      <c r="G6" s="38"/>
      <c r="H6" s="38"/>
      <c r="I6" s="38"/>
      <c r="J6" s="38"/>
      <c r="K6" s="38"/>
      <c r="L6" s="38"/>
      <c r="M6" s="17"/>
      <c r="N6" s="17"/>
      <c r="O6" s="17"/>
    </row>
    <row r="7" spans="1:15" s="80" customFormat="1" ht="12.75">
      <c r="A7" s="307" t="s">
        <v>27</v>
      </c>
      <c r="B7" s="307"/>
      <c r="C7" s="38" t="str">
        <f>'Būvdarbu koptāme'!C11</f>
        <v>Smilšu iela, Madona, Madonas novads</v>
      </c>
      <c r="D7" s="38"/>
      <c r="E7" s="38"/>
      <c r="F7" s="38"/>
      <c r="G7" s="38"/>
      <c r="H7" s="38"/>
      <c r="I7" s="38"/>
      <c r="J7" s="38"/>
      <c r="K7" s="38"/>
      <c r="L7" s="17"/>
      <c r="M7" s="17"/>
      <c r="N7" s="17"/>
      <c r="O7" s="17"/>
    </row>
    <row r="8" spans="1:13" ht="27" customHeight="1">
      <c r="A8" s="366" t="s">
        <v>696</v>
      </c>
      <c r="B8" s="366"/>
      <c r="C8" s="366"/>
      <c r="D8" s="366"/>
      <c r="E8" s="366"/>
      <c r="F8" s="366"/>
      <c r="G8" s="366"/>
      <c r="H8" s="366"/>
      <c r="I8" s="365"/>
      <c r="J8" s="365"/>
      <c r="K8" s="365"/>
      <c r="L8" s="365"/>
      <c r="M8" s="365"/>
    </row>
    <row r="9" spans="1:13" ht="13.5" customHeight="1">
      <c r="A9" s="368" t="s">
        <v>697</v>
      </c>
      <c r="B9" s="368"/>
      <c r="C9" s="367"/>
      <c r="D9" s="367"/>
      <c r="E9" s="367"/>
      <c r="F9" s="367"/>
      <c r="G9" s="367"/>
      <c r="H9" s="367"/>
      <c r="I9" s="367"/>
      <c r="J9" s="367"/>
      <c r="K9" s="367"/>
      <c r="L9" s="367"/>
      <c r="M9" s="367"/>
    </row>
    <row r="10" spans="1:13" ht="13.5" customHeight="1">
      <c r="A10" s="372"/>
      <c r="B10" s="372"/>
      <c r="C10" s="367"/>
      <c r="D10" s="367"/>
      <c r="E10" s="367"/>
      <c r="F10" s="367"/>
      <c r="G10" s="367"/>
      <c r="H10" s="367"/>
      <c r="I10" s="367"/>
      <c r="J10" s="367"/>
      <c r="K10" s="367"/>
      <c r="L10" s="367"/>
      <c r="M10" s="367"/>
    </row>
    <row r="11" spans="4:7" ht="12.75">
      <c r="D11" s="306" t="s">
        <v>586</v>
      </c>
      <c r="E11" s="305"/>
      <c r="F11" s="305"/>
      <c r="G11" s="228"/>
    </row>
    <row r="12" spans="4:7" ht="12.75" customHeight="1">
      <c r="D12" s="305" t="s">
        <v>1</v>
      </c>
      <c r="E12" s="305"/>
      <c r="F12" s="305"/>
      <c r="G12" s="229"/>
    </row>
    <row r="14" spans="1:14" ht="12.75">
      <c r="A14" s="21"/>
      <c r="B14" s="21"/>
      <c r="C14" s="21"/>
      <c r="D14" s="53" t="s">
        <v>12</v>
      </c>
      <c r="E14" s="224"/>
      <c r="F14" s="219" t="s">
        <v>664</v>
      </c>
      <c r="I14" s="53"/>
      <c r="J14" s="53"/>
      <c r="M14" s="49"/>
      <c r="N14" s="49"/>
    </row>
    <row r="16" ht="12.75">
      <c r="A16" s="39" t="s">
        <v>599</v>
      </c>
    </row>
    <row r="17" spans="1:8" ht="12.75">
      <c r="A17" s="302" t="s">
        <v>2</v>
      </c>
      <c r="B17" s="302" t="s">
        <v>3</v>
      </c>
      <c r="C17" s="302" t="s">
        <v>4</v>
      </c>
      <c r="D17" s="304" t="s">
        <v>711</v>
      </c>
      <c r="E17" s="302" t="s">
        <v>5</v>
      </c>
      <c r="F17" s="302"/>
      <c r="G17" s="302"/>
      <c r="H17" s="302" t="s">
        <v>41</v>
      </c>
    </row>
    <row r="18" spans="1:8" ht="12.75" customHeight="1">
      <c r="A18" s="302"/>
      <c r="B18" s="302"/>
      <c r="C18" s="302"/>
      <c r="D18" s="302"/>
      <c r="E18" s="304" t="s">
        <v>712</v>
      </c>
      <c r="F18" s="304" t="s">
        <v>713</v>
      </c>
      <c r="G18" s="304" t="s">
        <v>714</v>
      </c>
      <c r="H18" s="302"/>
    </row>
    <row r="19" spans="1:8" ht="12.75">
      <c r="A19" s="302"/>
      <c r="B19" s="302"/>
      <c r="C19" s="302"/>
      <c r="D19" s="302"/>
      <c r="E19" s="302"/>
      <c r="F19" s="302"/>
      <c r="G19" s="302"/>
      <c r="H19" s="302"/>
    </row>
    <row r="20" spans="1:8" ht="13.5" thickBot="1">
      <c r="A20" s="303"/>
      <c r="B20" s="303"/>
      <c r="C20" s="303"/>
      <c r="D20" s="303"/>
      <c r="E20" s="373"/>
      <c r="F20" s="373"/>
      <c r="G20" s="373"/>
      <c r="H20" s="373"/>
    </row>
    <row r="21" spans="1:8" ht="38.25" customHeight="1" thickTop="1">
      <c r="A21" s="41">
        <v>1</v>
      </c>
      <c r="B21" s="237" t="s">
        <v>577</v>
      </c>
      <c r="C21" s="43" t="str">
        <f>'Lokālā tāme'!A3</f>
        <v>Ūdensvada un kanalizācijas izbūve Smilšu ielā, Madonā, Madonas novadā</v>
      </c>
      <c r="D21" s="225"/>
      <c r="E21" s="225"/>
      <c r="F21" s="225"/>
      <c r="G21" s="225"/>
      <c r="H21" s="225"/>
    </row>
    <row r="22" spans="1:4" ht="12.75">
      <c r="A22" s="300" t="s">
        <v>692</v>
      </c>
      <c r="B22" s="301"/>
      <c r="C22" s="44"/>
      <c r="D22" s="226"/>
    </row>
    <row r="23" spans="1:11" ht="30" customHeight="1">
      <c r="A23" s="301" t="s">
        <v>6</v>
      </c>
      <c r="B23" s="301"/>
      <c r="C23" s="45"/>
      <c r="D23" s="41"/>
      <c r="K23" s="46"/>
    </row>
    <row r="24" spans="1:11" ht="15.75" customHeight="1">
      <c r="A24" s="300" t="s">
        <v>693</v>
      </c>
      <c r="B24" s="301"/>
      <c r="C24" s="44"/>
      <c r="D24" s="226"/>
      <c r="K24" s="47"/>
    </row>
    <row r="25" spans="1:11" ht="15.75">
      <c r="A25" s="300" t="s">
        <v>7</v>
      </c>
      <c r="B25" s="300"/>
      <c r="C25" s="42"/>
      <c r="D25" s="227"/>
      <c r="K25" s="47"/>
    </row>
    <row r="26" ht="12.75">
      <c r="K26" s="46"/>
    </row>
    <row r="27" spans="1:13" ht="12.75">
      <c r="A27" s="21" t="s">
        <v>8</v>
      </c>
      <c r="B27" s="48"/>
      <c r="C27" t="s">
        <v>669</v>
      </c>
      <c r="D27" s="167"/>
      <c r="E27" s="25"/>
      <c r="F27" s="25"/>
      <c r="G27" s="64"/>
      <c r="H27" s="25"/>
      <c r="I27" s="21"/>
      <c r="J27" s="21"/>
      <c r="K27" s="21"/>
      <c r="L27" s="21"/>
      <c r="M27" s="21"/>
    </row>
    <row r="28" spans="1:13" ht="12.75">
      <c r="A28" s="21"/>
      <c r="B28" s="48"/>
      <c r="C28" t="s">
        <v>668</v>
      </c>
      <c r="D28" s="167"/>
      <c r="E28" s="25"/>
      <c r="F28" s="25"/>
      <c r="G28" s="64"/>
      <c r="H28" s="25"/>
      <c r="I28" s="21"/>
      <c r="J28" s="21"/>
      <c r="K28" s="21"/>
      <c r="L28" s="21"/>
      <c r="M28" s="21"/>
    </row>
    <row r="29" spans="1:13" ht="12.75">
      <c r="A29" s="167" t="s">
        <v>665</v>
      </c>
      <c r="B29" s="21"/>
      <c r="C29" s="21"/>
      <c r="D29" s="25"/>
      <c r="E29" s="25"/>
      <c r="F29" s="25"/>
      <c r="G29" s="25"/>
      <c r="H29" s="25"/>
      <c r="I29" s="21"/>
      <c r="J29" s="21"/>
      <c r="K29" s="21"/>
      <c r="L29" s="21"/>
      <c r="M29" s="21"/>
    </row>
    <row r="30" spans="1:13" ht="12.75">
      <c r="A30" s="21"/>
      <c r="B30" s="21"/>
      <c r="D30" s="79"/>
      <c r="E30" s="25"/>
      <c r="F30" s="25"/>
      <c r="G30" s="64"/>
      <c r="H30" s="25"/>
      <c r="I30" s="21"/>
      <c r="J30" s="21"/>
      <c r="K30" s="21"/>
      <c r="L30" s="21"/>
      <c r="M30" s="21"/>
    </row>
    <row r="31" spans="1:13" ht="12.75">
      <c r="A31" t="s">
        <v>666</v>
      </c>
      <c r="B31" s="49"/>
      <c r="C31" s="219" t="s">
        <v>669</v>
      </c>
      <c r="D31" s="79"/>
      <c r="E31" s="49"/>
      <c r="F31" s="25"/>
      <c r="G31" s="25"/>
      <c r="H31" s="25"/>
      <c r="I31" s="21"/>
      <c r="J31" s="21"/>
      <c r="K31" s="21"/>
      <c r="L31" s="21"/>
      <c r="M31" s="21"/>
    </row>
    <row r="32" spans="1:13" ht="12.75">
      <c r="A32" s="21"/>
      <c r="B32" s="48"/>
      <c r="C32" t="s">
        <v>668</v>
      </c>
      <c r="D32" s="167"/>
      <c r="E32" s="25"/>
      <c r="F32" s="25"/>
      <c r="G32" s="64"/>
      <c r="H32" s="25"/>
      <c r="I32" s="21"/>
      <c r="J32" s="21"/>
      <c r="K32" s="21"/>
      <c r="L32" s="21"/>
      <c r="M32" s="21"/>
    </row>
    <row r="33" ht="12.75">
      <c r="A33" t="s">
        <v>667</v>
      </c>
    </row>
  </sheetData>
  <sheetProtection/>
  <mergeCells count="21">
    <mergeCell ref="A6:B6"/>
    <mergeCell ref="A7:B7"/>
    <mergeCell ref="A9:B9"/>
    <mergeCell ref="A8:H8"/>
    <mergeCell ref="A4:H4"/>
    <mergeCell ref="A3:H3"/>
    <mergeCell ref="A24:B24"/>
    <mergeCell ref="A25:B25"/>
    <mergeCell ref="A22:B22"/>
    <mergeCell ref="A23:B23"/>
    <mergeCell ref="A17:A20"/>
    <mergeCell ref="B17:B20"/>
    <mergeCell ref="C17:C20"/>
    <mergeCell ref="D17:D20"/>
    <mergeCell ref="H17:H20"/>
    <mergeCell ref="E18:E20"/>
    <mergeCell ref="F18:F20"/>
    <mergeCell ref="G18:G20"/>
    <mergeCell ref="E17:G17"/>
    <mergeCell ref="D12:F12"/>
    <mergeCell ref="D11:F1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9"/>
  <sheetViews>
    <sheetView zoomScale="115" zoomScaleNormal="115" zoomScalePageLayoutView="0" workbookViewId="0" topLeftCell="A2">
      <selection activeCell="B10" sqref="B10"/>
    </sheetView>
  </sheetViews>
  <sheetFormatPr defaultColWidth="9.140625" defaultRowHeight="12.75"/>
  <cols>
    <col min="1" max="1" width="6.140625" style="0" customWidth="1"/>
    <col min="2" max="2" width="40.421875" style="0" customWidth="1"/>
    <col min="3" max="3" width="7.28125" style="167" customWidth="1"/>
    <col min="4" max="4" width="8.7109375" style="164" customWidth="1"/>
    <col min="5" max="5" width="8.00390625" style="0" customWidth="1"/>
    <col min="6" max="6" width="6.140625" style="0" customWidth="1"/>
    <col min="7" max="7" width="7.8515625" style="0" customWidth="1"/>
    <col min="8" max="8" width="9.8515625" style="0" bestFit="1" customWidth="1"/>
    <col min="9" max="9" width="7.00390625" style="81" customWidth="1"/>
    <col min="10" max="10" width="9.57421875" style="0" customWidth="1"/>
    <col min="11" max="11" width="9.28125" style="0" bestFit="1" customWidth="1"/>
    <col min="12" max="12" width="10.57421875" style="0" customWidth="1"/>
    <col min="13" max="13" width="10.7109375" style="0" customWidth="1"/>
    <col min="14" max="14" width="10.421875" style="0" customWidth="1"/>
    <col min="15" max="16" width="10.28125" style="0" bestFit="1" customWidth="1"/>
  </cols>
  <sheetData>
    <row r="1" spans="1:15" ht="12.75" hidden="1">
      <c r="A1" s="81"/>
      <c r="B1" s="81"/>
      <c r="C1" s="164"/>
      <c r="E1" s="81"/>
      <c r="F1" s="81">
        <v>5</v>
      </c>
      <c r="G1" s="81"/>
      <c r="H1" s="81"/>
      <c r="I1" s="258">
        <v>0.08</v>
      </c>
      <c r="J1" s="81"/>
      <c r="K1" s="81"/>
      <c r="L1" s="81"/>
      <c r="M1" s="81"/>
      <c r="N1" s="81"/>
      <c r="O1" s="81"/>
    </row>
    <row r="2" spans="1:15" s="80" customFormat="1" ht="16.5" thickBot="1">
      <c r="A2" s="376" t="s">
        <v>597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</row>
    <row r="3" spans="1:15" s="80" customFormat="1" ht="15.75" thickTop="1">
      <c r="A3" s="320" t="s">
        <v>576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</row>
    <row r="4" spans="1:15" s="80" customFormat="1" ht="12.75">
      <c r="A4" s="67"/>
      <c r="B4" s="67"/>
      <c r="C4" s="352"/>
      <c r="D4" s="352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80" customFormat="1" ht="12.75">
      <c r="A5" s="307" t="s">
        <v>26</v>
      </c>
      <c r="B5" s="307"/>
      <c r="C5" s="38" t="str">
        <f>'Būvdarbu koptāme'!C10:M10</f>
        <v>Ūdensvada un kanalizācijas izbūve Smilšu ielā, Madonā, Madonas novadā</v>
      </c>
      <c r="D5" s="38"/>
      <c r="E5" s="38"/>
      <c r="F5" s="38"/>
      <c r="G5" s="38"/>
      <c r="H5" s="38"/>
      <c r="I5" s="38"/>
      <c r="J5" s="38"/>
      <c r="K5" s="38"/>
      <c r="L5" s="38"/>
      <c r="M5" s="17"/>
      <c r="N5" s="17"/>
      <c r="O5" s="17"/>
    </row>
    <row r="6" spans="1:15" s="80" customFormat="1" ht="12.75">
      <c r="A6" s="307" t="s">
        <v>27</v>
      </c>
      <c r="B6" s="307"/>
      <c r="C6" s="38" t="str">
        <f>'Būvdarbu koptāme'!C11</f>
        <v>Smilšu iela, Madona, Madonas novads</v>
      </c>
      <c r="D6" s="38"/>
      <c r="E6" s="38"/>
      <c r="F6" s="38"/>
      <c r="G6" s="38"/>
      <c r="H6" s="38"/>
      <c r="I6" s="38"/>
      <c r="J6" s="38"/>
      <c r="K6" s="38"/>
      <c r="L6" s="17"/>
      <c r="M6" s="17"/>
      <c r="N6" s="17"/>
      <c r="O6" s="17"/>
    </row>
    <row r="7" spans="1:15" ht="14.25" customHeight="1">
      <c r="A7" s="366" t="s">
        <v>696</v>
      </c>
      <c r="B7" s="366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</row>
    <row r="8" spans="1:13" ht="13.5" customHeight="1">
      <c r="A8" s="368" t="s">
        <v>697</v>
      </c>
      <c r="B8" s="368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</row>
    <row r="9" spans="1:15" s="80" customFormat="1" ht="12.75">
      <c r="A9" s="257"/>
      <c r="B9" s="257"/>
      <c r="C9" s="152"/>
      <c r="D9" s="152"/>
      <c r="E9" s="152"/>
      <c r="F9" s="151"/>
      <c r="G9" s="151"/>
      <c r="H9" s="150"/>
      <c r="I9" s="151"/>
      <c r="J9" s="151"/>
      <c r="K9" s="151"/>
      <c r="L9" s="151"/>
      <c r="M9" s="151"/>
      <c r="N9" s="151"/>
      <c r="O9" s="151"/>
    </row>
    <row r="10" spans="1:15" s="80" customFormat="1" ht="12.75">
      <c r="A10" s="257"/>
      <c r="B10" s="257"/>
      <c r="C10" s="153"/>
      <c r="D10" s="154"/>
      <c r="E10" s="151"/>
      <c r="F10" s="151"/>
      <c r="H10" s="7"/>
      <c r="I10" s="65" t="s">
        <v>17</v>
      </c>
      <c r="J10" s="8"/>
      <c r="K10" s="375" t="s">
        <v>710</v>
      </c>
      <c r="L10" s="151"/>
      <c r="M10" s="151"/>
      <c r="N10" s="151"/>
      <c r="O10" s="151"/>
    </row>
    <row r="11" spans="1:15" s="80" customFormat="1" ht="12.75">
      <c r="A11" s="257"/>
      <c r="B11" s="257"/>
      <c r="C11" s="153"/>
      <c r="D11" s="154"/>
      <c r="E11" s="151"/>
      <c r="F11" s="151"/>
      <c r="G11" s="311" t="s">
        <v>12</v>
      </c>
      <c r="H11" s="311"/>
      <c r="I11" s="311"/>
      <c r="J11" s="307" t="str">
        <f>'Būvdarbu koptāme'!H15</f>
        <v>2017.gada ___.________________</v>
      </c>
      <c r="K11" s="307"/>
      <c r="L11" s="307"/>
      <c r="M11" s="151"/>
      <c r="N11" s="151"/>
      <c r="O11" s="151"/>
    </row>
    <row r="12" spans="1:15" s="80" customFormat="1" ht="12.75">
      <c r="A12" s="257"/>
      <c r="B12" s="257"/>
      <c r="C12" s="153"/>
      <c r="D12" s="154"/>
      <c r="E12" s="151"/>
      <c r="F12" s="151"/>
      <c r="G12" s="151"/>
      <c r="H12" s="150"/>
      <c r="I12" s="151"/>
      <c r="J12" s="151"/>
      <c r="K12" s="151"/>
      <c r="L12" s="151"/>
      <c r="M12" s="151"/>
      <c r="N12" s="151"/>
      <c r="O12" s="151"/>
    </row>
    <row r="13" spans="1:15" s="166" customFormat="1" ht="13.5" thickBot="1">
      <c r="A13" s="38" t="s">
        <v>701</v>
      </c>
      <c r="B13" s="257"/>
      <c r="C13" s="152"/>
      <c r="D13" s="152"/>
      <c r="E13" s="250"/>
      <c r="F13" s="249"/>
      <c r="G13" s="250"/>
      <c r="H13" s="250"/>
      <c r="I13" s="250"/>
      <c r="J13" s="249"/>
      <c r="K13" s="249"/>
      <c r="L13" s="249"/>
      <c r="M13" s="249"/>
      <c r="N13" s="249"/>
      <c r="O13" s="249"/>
    </row>
    <row r="14" spans="1:15" s="166" customFormat="1" ht="12.75">
      <c r="A14" s="312" t="s">
        <v>30</v>
      </c>
      <c r="B14" s="314" t="s">
        <v>31</v>
      </c>
      <c r="C14" s="316" t="s">
        <v>587</v>
      </c>
      <c r="D14" s="316" t="s">
        <v>588</v>
      </c>
      <c r="E14" s="314" t="s">
        <v>716</v>
      </c>
      <c r="F14" s="314"/>
      <c r="G14" s="314"/>
      <c r="H14" s="314"/>
      <c r="I14" s="314"/>
      <c r="J14" s="314"/>
      <c r="K14" s="314" t="s">
        <v>717</v>
      </c>
      <c r="L14" s="314" t="s">
        <v>35</v>
      </c>
      <c r="M14" s="314"/>
      <c r="N14" s="314"/>
      <c r="O14" s="318"/>
    </row>
    <row r="15" spans="1:15" s="7" customFormat="1" ht="80.25" thickBot="1">
      <c r="A15" s="313"/>
      <c r="B15" s="315"/>
      <c r="C15" s="317"/>
      <c r="D15" s="317"/>
      <c r="E15" s="155" t="s">
        <v>36</v>
      </c>
      <c r="F15" s="155" t="s">
        <v>704</v>
      </c>
      <c r="G15" s="155" t="s">
        <v>703</v>
      </c>
      <c r="H15" s="156" t="s">
        <v>702</v>
      </c>
      <c r="I15" s="155" t="s">
        <v>705</v>
      </c>
      <c r="J15" s="155" t="s">
        <v>706</v>
      </c>
      <c r="K15" s="155" t="s">
        <v>41</v>
      </c>
      <c r="L15" s="155" t="s">
        <v>707</v>
      </c>
      <c r="M15" s="156" t="s">
        <v>708</v>
      </c>
      <c r="N15" s="155" t="s">
        <v>705</v>
      </c>
      <c r="O15" s="266" t="s">
        <v>709</v>
      </c>
    </row>
    <row r="16" spans="1:15" s="7" customFormat="1" ht="13.5" thickBot="1">
      <c r="A16" s="157">
        <v>1</v>
      </c>
      <c r="B16" s="158">
        <v>2</v>
      </c>
      <c r="C16" s="158">
        <v>3</v>
      </c>
      <c r="D16" s="158">
        <v>4</v>
      </c>
      <c r="E16" s="158">
        <v>5</v>
      </c>
      <c r="F16" s="158">
        <v>6</v>
      </c>
      <c r="G16" s="158">
        <v>7</v>
      </c>
      <c r="H16" s="158">
        <v>8</v>
      </c>
      <c r="I16" s="158">
        <v>9</v>
      </c>
      <c r="J16" s="158">
        <v>10</v>
      </c>
      <c r="K16" s="158">
        <v>11</v>
      </c>
      <c r="L16" s="158">
        <v>12</v>
      </c>
      <c r="M16" s="158">
        <v>13</v>
      </c>
      <c r="N16" s="158">
        <v>14</v>
      </c>
      <c r="O16" s="159">
        <v>15</v>
      </c>
    </row>
    <row r="17" spans="1:15" s="7" customFormat="1" ht="15.75" thickBot="1">
      <c r="A17" s="308" t="s">
        <v>355</v>
      </c>
      <c r="B17" s="309"/>
      <c r="C17" s="309"/>
      <c r="D17" s="310"/>
      <c r="E17" s="263"/>
      <c r="F17" s="262"/>
      <c r="G17" s="262"/>
      <c r="H17" s="262"/>
      <c r="I17" s="262"/>
      <c r="J17" s="262"/>
      <c r="K17" s="262"/>
      <c r="L17" s="262"/>
      <c r="M17" s="262"/>
      <c r="N17" s="262"/>
      <c r="O17" s="262"/>
    </row>
    <row r="18" spans="1:15" s="7" customFormat="1" ht="12.75">
      <c r="A18" s="238">
        <v>1</v>
      </c>
      <c r="B18" s="107" t="s">
        <v>161</v>
      </c>
      <c r="C18" s="353" t="s">
        <v>44</v>
      </c>
      <c r="D18" s="354">
        <v>1</v>
      </c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62"/>
    </row>
    <row r="19" spans="1:15" s="7" customFormat="1" ht="25.5">
      <c r="A19" s="238">
        <f>A18+1</f>
        <v>2</v>
      </c>
      <c r="B19" s="11" t="s">
        <v>578</v>
      </c>
      <c r="C19" s="355" t="s">
        <v>47</v>
      </c>
      <c r="D19" s="356">
        <v>361</v>
      </c>
      <c r="E19" s="255"/>
      <c r="F19" s="252"/>
      <c r="G19" s="255"/>
      <c r="H19" s="255"/>
      <c r="I19" s="252"/>
      <c r="J19" s="252"/>
      <c r="K19" s="252"/>
      <c r="L19" s="252"/>
      <c r="M19" s="252"/>
      <c r="N19" s="252"/>
      <c r="O19" s="262"/>
    </row>
    <row r="20" spans="1:15" s="7" customFormat="1" ht="25.5">
      <c r="A20" s="238">
        <f>A19+1</f>
        <v>3</v>
      </c>
      <c r="B20" s="23" t="s">
        <v>162</v>
      </c>
      <c r="C20" s="355" t="s">
        <v>47</v>
      </c>
      <c r="D20" s="356">
        <v>455</v>
      </c>
      <c r="E20" s="255"/>
      <c r="F20" s="252"/>
      <c r="G20" s="255"/>
      <c r="H20" s="255"/>
      <c r="I20" s="252"/>
      <c r="J20" s="252"/>
      <c r="K20" s="252"/>
      <c r="L20" s="252"/>
      <c r="M20" s="252"/>
      <c r="N20" s="252"/>
      <c r="O20" s="262"/>
    </row>
    <row r="21" spans="1:15" s="7" customFormat="1" ht="13.5" thickBot="1">
      <c r="A21" s="238">
        <f>A20+1</f>
        <v>4</v>
      </c>
      <c r="B21" s="11" t="s">
        <v>57</v>
      </c>
      <c r="C21" s="353" t="s">
        <v>44</v>
      </c>
      <c r="D21" s="356">
        <v>1</v>
      </c>
      <c r="E21" s="255"/>
      <c r="F21" s="252"/>
      <c r="G21" s="255"/>
      <c r="H21" s="255"/>
      <c r="I21" s="252"/>
      <c r="J21" s="252"/>
      <c r="K21" s="252"/>
      <c r="L21" s="252"/>
      <c r="M21" s="252"/>
      <c r="N21" s="252"/>
      <c r="O21" s="262"/>
    </row>
    <row r="22" spans="1:15" s="7" customFormat="1" ht="15.75" customHeight="1" thickBot="1">
      <c r="A22" s="308" t="s">
        <v>598</v>
      </c>
      <c r="B22" s="309"/>
      <c r="C22" s="309"/>
      <c r="D22" s="310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2"/>
    </row>
    <row r="23" spans="1:15" s="7" customFormat="1" ht="25.5">
      <c r="A23" s="238">
        <f>A21+1</f>
        <v>5</v>
      </c>
      <c r="B23" s="24" t="s">
        <v>661</v>
      </c>
      <c r="C23" s="357" t="s">
        <v>163</v>
      </c>
      <c r="D23" s="356">
        <v>85</v>
      </c>
      <c r="E23" s="255"/>
      <c r="F23" s="252"/>
      <c r="G23" s="253"/>
      <c r="H23" s="253"/>
      <c r="I23" s="255"/>
      <c r="J23" s="252"/>
      <c r="K23" s="252"/>
      <c r="L23" s="252"/>
      <c r="M23" s="252"/>
      <c r="N23" s="252"/>
      <c r="O23" s="262"/>
    </row>
    <row r="24" spans="1:15" s="7" customFormat="1" ht="38.25">
      <c r="A24" s="238">
        <f>A23+1</f>
        <v>6</v>
      </c>
      <c r="B24" s="24" t="s">
        <v>647</v>
      </c>
      <c r="C24" s="357" t="s">
        <v>56</v>
      </c>
      <c r="D24" s="356">
        <f>(D26+D27)*1.85*1.2</f>
        <v>856.9</v>
      </c>
      <c r="E24" s="255"/>
      <c r="F24" s="252"/>
      <c r="G24" s="253"/>
      <c r="H24" s="253"/>
      <c r="I24" s="255"/>
      <c r="J24" s="252"/>
      <c r="K24" s="252"/>
      <c r="L24" s="252"/>
      <c r="M24" s="252"/>
      <c r="N24" s="252"/>
      <c r="O24" s="262"/>
    </row>
    <row r="25" spans="1:15" s="7" customFormat="1" ht="38.25">
      <c r="A25" s="238">
        <f aca="true" t="shared" si="0" ref="A25:A52">A24+1</f>
        <v>7</v>
      </c>
      <c r="B25" s="13" t="s">
        <v>672</v>
      </c>
      <c r="C25" s="357" t="s">
        <v>163</v>
      </c>
      <c r="D25" s="356">
        <v>463.2</v>
      </c>
      <c r="E25" s="253"/>
      <c r="F25" s="252"/>
      <c r="G25" s="253"/>
      <c r="H25" s="253"/>
      <c r="I25" s="255"/>
      <c r="J25" s="252"/>
      <c r="K25" s="252"/>
      <c r="L25" s="252"/>
      <c r="M25" s="252"/>
      <c r="N25" s="252"/>
      <c r="O25" s="262"/>
    </row>
    <row r="26" spans="1:15" s="7" customFormat="1" ht="25.5">
      <c r="A26" s="238">
        <f>A25+1</f>
        <v>8</v>
      </c>
      <c r="B26" s="13" t="s">
        <v>676</v>
      </c>
      <c r="C26" s="35" t="s">
        <v>47</v>
      </c>
      <c r="D26" s="356">
        <v>350</v>
      </c>
      <c r="E26" s="256"/>
      <c r="F26" s="256"/>
      <c r="G26" s="254"/>
      <c r="H26" s="254"/>
      <c r="I26" s="252"/>
      <c r="J26" s="251"/>
      <c r="K26" s="251"/>
      <c r="L26" s="251"/>
      <c r="M26" s="251"/>
      <c r="N26" s="251"/>
      <c r="O26" s="262"/>
    </row>
    <row r="27" spans="1:15" s="7" customFormat="1" ht="25.5">
      <c r="A27" s="238">
        <f t="shared" si="0"/>
        <v>9</v>
      </c>
      <c r="B27" s="13" t="s">
        <v>675</v>
      </c>
      <c r="C27" s="35" t="s">
        <v>47</v>
      </c>
      <c r="D27" s="356">
        <v>36</v>
      </c>
      <c r="E27" s="256"/>
      <c r="F27" s="256"/>
      <c r="G27" s="254"/>
      <c r="H27" s="254"/>
      <c r="I27" s="252"/>
      <c r="J27" s="251"/>
      <c r="K27" s="251"/>
      <c r="L27" s="251"/>
      <c r="M27" s="251"/>
      <c r="N27" s="251"/>
      <c r="O27" s="262"/>
    </row>
    <row r="28" spans="1:15" s="7" customFormat="1" ht="25.5">
      <c r="A28" s="238">
        <f>A27+1</f>
        <v>10</v>
      </c>
      <c r="B28" s="13" t="s">
        <v>673</v>
      </c>
      <c r="C28" s="357" t="s">
        <v>163</v>
      </c>
      <c r="D28" s="356">
        <v>463.2</v>
      </c>
      <c r="E28" s="255"/>
      <c r="F28" s="252"/>
      <c r="G28" s="253"/>
      <c r="H28" s="253"/>
      <c r="I28" s="255"/>
      <c r="J28" s="252"/>
      <c r="K28" s="252"/>
      <c r="L28" s="252"/>
      <c r="M28" s="252"/>
      <c r="N28" s="252"/>
      <c r="O28" s="262"/>
    </row>
    <row r="29" spans="1:15" s="7" customFormat="1" ht="25.5">
      <c r="A29" s="238">
        <f t="shared" si="0"/>
        <v>11</v>
      </c>
      <c r="B29" s="24" t="s">
        <v>635</v>
      </c>
      <c r="C29" s="357" t="s">
        <v>56</v>
      </c>
      <c r="D29" s="356">
        <f>D24-D30</f>
        <v>671.6</v>
      </c>
      <c r="E29" s="253"/>
      <c r="F29" s="252"/>
      <c r="G29" s="253"/>
      <c r="H29" s="253"/>
      <c r="I29" s="255"/>
      <c r="J29" s="252"/>
      <c r="K29" s="252"/>
      <c r="L29" s="252"/>
      <c r="M29" s="252"/>
      <c r="N29" s="252"/>
      <c r="O29" s="262"/>
    </row>
    <row r="30" spans="1:15" s="7" customFormat="1" ht="25.5">
      <c r="A30" s="238">
        <f>A29+1</f>
        <v>12</v>
      </c>
      <c r="B30" s="24" t="s">
        <v>589</v>
      </c>
      <c r="C30" s="357" t="s">
        <v>56</v>
      </c>
      <c r="D30" s="356">
        <v>185.3</v>
      </c>
      <c r="E30" s="253"/>
      <c r="F30" s="252"/>
      <c r="G30" s="253"/>
      <c r="H30" s="253"/>
      <c r="I30" s="252"/>
      <c r="J30" s="252"/>
      <c r="K30" s="252"/>
      <c r="L30" s="252"/>
      <c r="M30" s="252"/>
      <c r="N30" s="252"/>
      <c r="O30" s="262"/>
    </row>
    <row r="31" spans="1:15" s="7" customFormat="1" ht="12.75">
      <c r="A31" s="238">
        <f t="shared" si="0"/>
        <v>13</v>
      </c>
      <c r="B31" s="324" t="s">
        <v>568</v>
      </c>
      <c r="C31" s="325"/>
      <c r="D31" s="326"/>
      <c r="E31" s="255"/>
      <c r="F31" s="252"/>
      <c r="G31" s="253"/>
      <c r="H31" s="253"/>
      <c r="I31" s="253"/>
      <c r="J31" s="217"/>
      <c r="K31" s="252"/>
      <c r="L31" s="252"/>
      <c r="M31" s="252"/>
      <c r="N31" s="252"/>
      <c r="O31" s="262"/>
    </row>
    <row r="32" spans="1:15" s="7" customFormat="1" ht="12.75">
      <c r="A32" s="238">
        <f t="shared" si="0"/>
        <v>14</v>
      </c>
      <c r="B32" s="218" t="s">
        <v>602</v>
      </c>
      <c r="C32" s="35" t="s">
        <v>569</v>
      </c>
      <c r="D32" s="239">
        <v>1</v>
      </c>
      <c r="E32" s="256"/>
      <c r="F32" s="256"/>
      <c r="G32" s="254"/>
      <c r="H32" s="254"/>
      <c r="I32" s="252"/>
      <c r="J32" s="251"/>
      <c r="K32" s="251"/>
      <c r="L32" s="251"/>
      <c r="M32" s="251"/>
      <c r="N32" s="251"/>
      <c r="O32" s="262"/>
    </row>
    <row r="33" spans="1:15" s="7" customFormat="1" ht="12.75">
      <c r="A33" s="238">
        <f t="shared" si="0"/>
        <v>15</v>
      </c>
      <c r="B33" s="218" t="s">
        <v>608</v>
      </c>
      <c r="C33" s="35" t="s">
        <v>569</v>
      </c>
      <c r="D33" s="239">
        <v>1</v>
      </c>
      <c r="E33" s="256"/>
      <c r="F33" s="256"/>
      <c r="G33" s="254"/>
      <c r="H33" s="254"/>
      <c r="I33" s="252"/>
      <c r="J33" s="251"/>
      <c r="K33" s="251"/>
      <c r="L33" s="251"/>
      <c r="M33" s="251"/>
      <c r="N33" s="251"/>
      <c r="O33" s="262"/>
    </row>
    <row r="34" spans="1:15" s="7" customFormat="1" ht="12.75">
      <c r="A34" s="238">
        <f t="shared" si="0"/>
        <v>16</v>
      </c>
      <c r="B34" s="218" t="s">
        <v>603</v>
      </c>
      <c r="C34" s="35" t="s">
        <v>569</v>
      </c>
      <c r="D34" s="239">
        <v>1</v>
      </c>
      <c r="E34" s="256"/>
      <c r="F34" s="256"/>
      <c r="G34" s="254"/>
      <c r="H34" s="254"/>
      <c r="I34" s="252"/>
      <c r="J34" s="251"/>
      <c r="K34" s="251"/>
      <c r="L34" s="251"/>
      <c r="M34" s="251"/>
      <c r="N34" s="251"/>
      <c r="O34" s="262"/>
    </row>
    <row r="35" spans="1:15" s="7" customFormat="1" ht="25.5">
      <c r="A35" s="238">
        <f t="shared" si="0"/>
        <v>17</v>
      </c>
      <c r="B35" s="218" t="s">
        <v>613</v>
      </c>
      <c r="C35" s="35" t="s">
        <v>569</v>
      </c>
      <c r="D35" s="233">
        <v>1</v>
      </c>
      <c r="E35" s="256"/>
      <c r="F35" s="256"/>
      <c r="G35" s="254"/>
      <c r="H35" s="254"/>
      <c r="I35" s="252"/>
      <c r="J35" s="251"/>
      <c r="K35" s="251"/>
      <c r="L35" s="251"/>
      <c r="M35" s="251"/>
      <c r="N35" s="251"/>
      <c r="O35" s="262"/>
    </row>
    <row r="36" spans="1:15" s="7" customFormat="1" ht="12.75">
      <c r="A36" s="238">
        <f t="shared" si="0"/>
        <v>18</v>
      </c>
      <c r="B36" s="218" t="s">
        <v>612</v>
      </c>
      <c r="C36" s="35" t="s">
        <v>569</v>
      </c>
      <c r="D36" s="233">
        <v>1</v>
      </c>
      <c r="E36" s="256"/>
      <c r="F36" s="256"/>
      <c r="G36" s="254"/>
      <c r="H36" s="254"/>
      <c r="I36" s="252"/>
      <c r="J36" s="251"/>
      <c r="K36" s="251"/>
      <c r="L36" s="251"/>
      <c r="M36" s="251"/>
      <c r="N36" s="251"/>
      <c r="O36" s="262"/>
    </row>
    <row r="37" spans="1:15" s="7" customFormat="1" ht="25.5">
      <c r="A37" s="238">
        <f t="shared" si="0"/>
        <v>19</v>
      </c>
      <c r="B37" s="218" t="s">
        <v>616</v>
      </c>
      <c r="C37" s="35" t="s">
        <v>569</v>
      </c>
      <c r="D37" s="233">
        <v>2</v>
      </c>
      <c r="E37" s="256"/>
      <c r="F37" s="256"/>
      <c r="G37" s="254"/>
      <c r="H37" s="254"/>
      <c r="I37" s="252"/>
      <c r="J37" s="251"/>
      <c r="K37" s="251"/>
      <c r="L37" s="251"/>
      <c r="M37" s="251"/>
      <c r="N37" s="251"/>
      <c r="O37" s="262"/>
    </row>
    <row r="38" spans="1:15" s="7" customFormat="1" ht="25.5">
      <c r="A38" s="238">
        <f t="shared" si="0"/>
        <v>20</v>
      </c>
      <c r="B38" s="218" t="s">
        <v>615</v>
      </c>
      <c r="C38" s="35" t="s">
        <v>569</v>
      </c>
      <c r="D38" s="233">
        <v>2</v>
      </c>
      <c r="E38" s="256"/>
      <c r="F38" s="256"/>
      <c r="G38" s="254"/>
      <c r="H38" s="254"/>
      <c r="I38" s="252"/>
      <c r="J38" s="251"/>
      <c r="K38" s="251"/>
      <c r="L38" s="251"/>
      <c r="M38" s="251"/>
      <c r="N38" s="251"/>
      <c r="O38" s="262"/>
    </row>
    <row r="39" spans="1:15" s="7" customFormat="1" ht="25.5">
      <c r="A39" s="238">
        <f t="shared" si="0"/>
        <v>21</v>
      </c>
      <c r="B39" s="218" t="s">
        <v>607</v>
      </c>
      <c r="C39" s="35" t="s">
        <v>569</v>
      </c>
      <c r="D39" s="233">
        <v>2</v>
      </c>
      <c r="E39" s="256"/>
      <c r="F39" s="256"/>
      <c r="G39" s="254"/>
      <c r="H39" s="254"/>
      <c r="I39" s="252"/>
      <c r="J39" s="251"/>
      <c r="K39" s="251"/>
      <c r="L39" s="251"/>
      <c r="M39" s="251"/>
      <c r="N39" s="251"/>
      <c r="O39" s="262"/>
    </row>
    <row r="40" spans="1:15" s="7" customFormat="1" ht="25.5">
      <c r="A40" s="238">
        <f t="shared" si="0"/>
        <v>22</v>
      </c>
      <c r="B40" s="218" t="s">
        <v>611</v>
      </c>
      <c r="C40" s="35" t="s">
        <v>569</v>
      </c>
      <c r="D40" s="233">
        <v>1</v>
      </c>
      <c r="E40" s="256"/>
      <c r="F40" s="256"/>
      <c r="G40" s="254"/>
      <c r="H40" s="254"/>
      <c r="I40" s="252"/>
      <c r="J40" s="251"/>
      <c r="K40" s="251"/>
      <c r="L40" s="251"/>
      <c r="M40" s="251"/>
      <c r="N40" s="251"/>
      <c r="O40" s="262"/>
    </row>
    <row r="41" spans="1:15" s="7" customFormat="1" ht="12.75">
      <c r="A41" s="238">
        <f t="shared" si="0"/>
        <v>23</v>
      </c>
      <c r="B41" s="218" t="s">
        <v>604</v>
      </c>
      <c r="C41" s="35" t="s">
        <v>569</v>
      </c>
      <c r="D41" s="239">
        <v>3</v>
      </c>
      <c r="E41" s="256"/>
      <c r="F41" s="256"/>
      <c r="G41" s="254"/>
      <c r="H41" s="254"/>
      <c r="I41" s="252"/>
      <c r="J41" s="251"/>
      <c r="K41" s="251"/>
      <c r="L41" s="251"/>
      <c r="M41" s="251"/>
      <c r="N41" s="251"/>
      <c r="O41" s="262"/>
    </row>
    <row r="42" spans="1:15" s="7" customFormat="1" ht="12.75">
      <c r="A42" s="238">
        <f t="shared" si="0"/>
        <v>24</v>
      </c>
      <c r="B42" s="218" t="s">
        <v>609</v>
      </c>
      <c r="C42" s="35" t="s">
        <v>569</v>
      </c>
      <c r="D42" s="239">
        <v>3</v>
      </c>
      <c r="E42" s="256"/>
      <c r="F42" s="256"/>
      <c r="G42" s="254"/>
      <c r="H42" s="254"/>
      <c r="I42" s="252"/>
      <c r="J42" s="251"/>
      <c r="K42" s="251"/>
      <c r="L42" s="251"/>
      <c r="M42" s="251"/>
      <c r="N42" s="251"/>
      <c r="O42" s="262"/>
    </row>
    <row r="43" spans="1:15" s="7" customFormat="1" ht="12.75">
      <c r="A43" s="238">
        <f t="shared" si="0"/>
        <v>25</v>
      </c>
      <c r="B43" s="220" t="s">
        <v>605</v>
      </c>
      <c r="C43" s="35" t="s">
        <v>569</v>
      </c>
      <c r="D43" s="239">
        <v>3</v>
      </c>
      <c r="E43" s="256"/>
      <c r="F43" s="256"/>
      <c r="G43" s="254"/>
      <c r="H43" s="254"/>
      <c r="I43" s="252"/>
      <c r="J43" s="251"/>
      <c r="K43" s="251"/>
      <c r="L43" s="251"/>
      <c r="M43" s="251"/>
      <c r="N43" s="251"/>
      <c r="O43" s="262"/>
    </row>
    <row r="44" spans="1:15" s="7" customFormat="1" ht="12.75">
      <c r="A44" s="238">
        <f t="shared" si="0"/>
        <v>26</v>
      </c>
      <c r="B44" s="220" t="s">
        <v>571</v>
      </c>
      <c r="C44" s="221" t="s">
        <v>569</v>
      </c>
      <c r="D44" s="239">
        <v>5</v>
      </c>
      <c r="E44" s="256"/>
      <c r="F44" s="256"/>
      <c r="G44" s="254"/>
      <c r="H44" s="254"/>
      <c r="I44" s="252"/>
      <c r="J44" s="251"/>
      <c r="K44" s="251"/>
      <c r="L44" s="251"/>
      <c r="M44" s="251"/>
      <c r="N44" s="251"/>
      <c r="O44" s="262"/>
    </row>
    <row r="45" spans="1:15" s="7" customFormat="1" ht="12.75">
      <c r="A45" s="238">
        <f t="shared" si="0"/>
        <v>27</v>
      </c>
      <c r="B45" s="218" t="s">
        <v>606</v>
      </c>
      <c r="C45" s="35" t="s">
        <v>569</v>
      </c>
      <c r="D45" s="239">
        <v>2</v>
      </c>
      <c r="E45" s="256"/>
      <c r="F45" s="256"/>
      <c r="G45" s="254"/>
      <c r="H45" s="254"/>
      <c r="I45" s="252"/>
      <c r="J45" s="251"/>
      <c r="K45" s="251"/>
      <c r="L45" s="251"/>
      <c r="M45" s="251"/>
      <c r="N45" s="251"/>
      <c r="O45" s="262"/>
    </row>
    <row r="46" spans="1:15" s="7" customFormat="1" ht="12.75">
      <c r="A46" s="238">
        <f t="shared" si="0"/>
        <v>28</v>
      </c>
      <c r="B46" s="218" t="s">
        <v>610</v>
      </c>
      <c r="C46" s="35" t="s">
        <v>569</v>
      </c>
      <c r="D46" s="239">
        <v>1</v>
      </c>
      <c r="E46" s="256"/>
      <c r="F46" s="256"/>
      <c r="G46" s="254"/>
      <c r="H46" s="254"/>
      <c r="I46" s="252"/>
      <c r="J46" s="251"/>
      <c r="K46" s="251"/>
      <c r="L46" s="251"/>
      <c r="M46" s="251"/>
      <c r="N46" s="251"/>
      <c r="O46" s="262"/>
    </row>
    <row r="47" spans="1:15" s="7" customFormat="1" ht="12.75">
      <c r="A47" s="238">
        <f t="shared" si="0"/>
        <v>29</v>
      </c>
      <c r="B47" s="218" t="s">
        <v>617</v>
      </c>
      <c r="C47" s="35" t="s">
        <v>569</v>
      </c>
      <c r="D47" s="239">
        <v>1</v>
      </c>
      <c r="E47" s="256"/>
      <c r="F47" s="256"/>
      <c r="G47" s="254"/>
      <c r="H47" s="254"/>
      <c r="I47" s="252"/>
      <c r="J47" s="251"/>
      <c r="K47" s="251"/>
      <c r="L47" s="251"/>
      <c r="M47" s="251"/>
      <c r="N47" s="251"/>
      <c r="O47" s="262"/>
    </row>
    <row r="48" spans="1:15" s="7" customFormat="1" ht="12.75">
      <c r="A48" s="238">
        <f t="shared" si="0"/>
        <v>30</v>
      </c>
      <c r="B48" s="218" t="s">
        <v>618</v>
      </c>
      <c r="C48" s="35" t="s">
        <v>569</v>
      </c>
      <c r="D48" s="239">
        <v>1</v>
      </c>
      <c r="E48" s="256"/>
      <c r="F48" s="256"/>
      <c r="G48" s="254"/>
      <c r="H48" s="254"/>
      <c r="I48" s="252"/>
      <c r="J48" s="251"/>
      <c r="K48" s="251"/>
      <c r="L48" s="251"/>
      <c r="M48" s="251"/>
      <c r="N48" s="251"/>
      <c r="O48" s="262"/>
    </row>
    <row r="49" spans="1:15" s="7" customFormat="1" ht="25.5">
      <c r="A49" s="238">
        <f t="shared" si="0"/>
        <v>31</v>
      </c>
      <c r="B49" s="218" t="s">
        <v>614</v>
      </c>
      <c r="C49" s="35" t="s">
        <v>569</v>
      </c>
      <c r="D49" s="233">
        <v>2</v>
      </c>
      <c r="E49" s="256"/>
      <c r="F49" s="256"/>
      <c r="G49" s="254"/>
      <c r="H49" s="254"/>
      <c r="I49" s="252"/>
      <c r="J49" s="251"/>
      <c r="K49" s="251"/>
      <c r="L49" s="251"/>
      <c r="M49" s="251"/>
      <c r="N49" s="251"/>
      <c r="O49" s="262"/>
    </row>
    <row r="50" spans="1:15" s="7" customFormat="1" ht="51">
      <c r="A50" s="238">
        <f t="shared" si="0"/>
        <v>32</v>
      </c>
      <c r="B50" s="24" t="s">
        <v>648</v>
      </c>
      <c r="C50" s="355" t="s">
        <v>149</v>
      </c>
      <c r="D50" s="356">
        <v>2</v>
      </c>
      <c r="E50" s="255"/>
      <c r="F50" s="252"/>
      <c r="G50" s="253"/>
      <c r="H50" s="253"/>
      <c r="I50" s="255"/>
      <c r="J50" s="252"/>
      <c r="K50" s="252"/>
      <c r="L50" s="252"/>
      <c r="M50" s="252"/>
      <c r="N50" s="252"/>
      <c r="O50" s="262"/>
    </row>
    <row r="51" spans="1:15" s="7" customFormat="1" ht="25.5">
      <c r="A51" s="238">
        <f t="shared" si="0"/>
        <v>33</v>
      </c>
      <c r="B51" s="24" t="s">
        <v>671</v>
      </c>
      <c r="C51" s="355" t="s">
        <v>47</v>
      </c>
      <c r="D51" s="356">
        <v>27</v>
      </c>
      <c r="E51" s="255"/>
      <c r="F51" s="252"/>
      <c r="G51" s="253"/>
      <c r="H51" s="253"/>
      <c r="I51" s="255"/>
      <c r="J51" s="252"/>
      <c r="K51" s="252"/>
      <c r="L51" s="252"/>
      <c r="M51" s="252"/>
      <c r="N51" s="252"/>
      <c r="O51" s="262"/>
    </row>
    <row r="52" spans="1:15" s="7" customFormat="1" ht="102.75" thickBot="1">
      <c r="A52" s="238">
        <f t="shared" si="0"/>
        <v>34</v>
      </c>
      <c r="B52" s="13" t="s">
        <v>674</v>
      </c>
      <c r="C52" s="355" t="s">
        <v>47</v>
      </c>
      <c r="D52" s="356">
        <v>27</v>
      </c>
      <c r="E52" s="255"/>
      <c r="F52" s="252"/>
      <c r="G52" s="253"/>
      <c r="H52" s="255"/>
      <c r="I52" s="255"/>
      <c r="J52" s="252"/>
      <c r="K52" s="252"/>
      <c r="L52" s="252"/>
      <c r="M52" s="252"/>
      <c r="N52" s="252"/>
      <c r="O52" s="262"/>
    </row>
    <row r="53" spans="1:15" s="7" customFormat="1" ht="15.75" thickBot="1">
      <c r="A53" s="308" t="s">
        <v>624</v>
      </c>
      <c r="B53" s="309"/>
      <c r="C53" s="309"/>
      <c r="D53" s="310"/>
      <c r="E53" s="253"/>
      <c r="F53" s="252"/>
      <c r="G53" s="253"/>
      <c r="H53" s="255"/>
      <c r="I53" s="252"/>
      <c r="J53" s="252"/>
      <c r="K53" s="252"/>
      <c r="L53" s="252"/>
      <c r="M53" s="252"/>
      <c r="N53" s="252"/>
      <c r="O53" s="262"/>
    </row>
    <row r="54" spans="1:15" s="7" customFormat="1" ht="12.75">
      <c r="A54" s="238">
        <f>A52+1</f>
        <v>35</v>
      </c>
      <c r="B54" s="13" t="s">
        <v>620</v>
      </c>
      <c r="C54" s="35" t="s">
        <v>569</v>
      </c>
      <c r="D54" s="356">
        <v>1</v>
      </c>
      <c r="E54" s="256"/>
      <c r="F54" s="256"/>
      <c r="G54" s="254"/>
      <c r="H54" s="254"/>
      <c r="I54" s="252"/>
      <c r="J54" s="251"/>
      <c r="K54" s="251"/>
      <c r="L54" s="251"/>
      <c r="M54" s="251"/>
      <c r="N54" s="251"/>
      <c r="O54" s="262"/>
    </row>
    <row r="55" spans="1:15" s="7" customFormat="1" ht="12.75">
      <c r="A55" s="238">
        <f>A54+1</f>
        <v>36</v>
      </c>
      <c r="B55" s="13" t="s">
        <v>622</v>
      </c>
      <c r="C55" s="35" t="s">
        <v>569</v>
      </c>
      <c r="D55" s="356">
        <v>1</v>
      </c>
      <c r="E55" s="256"/>
      <c r="F55" s="256"/>
      <c r="G55" s="254"/>
      <c r="H55" s="254"/>
      <c r="I55" s="252"/>
      <c r="J55" s="251"/>
      <c r="K55" s="251"/>
      <c r="L55" s="251"/>
      <c r="M55" s="251"/>
      <c r="N55" s="251"/>
      <c r="O55" s="262"/>
    </row>
    <row r="56" spans="1:15" s="7" customFormat="1" ht="13.5" thickBot="1">
      <c r="A56" s="238">
        <f>A55+1</f>
        <v>37</v>
      </c>
      <c r="B56" s="265" t="s">
        <v>621</v>
      </c>
      <c r="C56" s="242" t="s">
        <v>569</v>
      </c>
      <c r="D56" s="356">
        <v>2</v>
      </c>
      <c r="E56" s="256"/>
      <c r="F56" s="256"/>
      <c r="G56" s="254"/>
      <c r="H56" s="254"/>
      <c r="I56" s="252"/>
      <c r="J56" s="251"/>
      <c r="K56" s="251"/>
      <c r="L56" s="251"/>
      <c r="M56" s="251"/>
      <c r="N56" s="251"/>
      <c r="O56" s="262"/>
    </row>
    <row r="57" spans="1:15" s="7" customFormat="1" ht="15.75" thickBot="1">
      <c r="A57" s="308" t="s">
        <v>625</v>
      </c>
      <c r="B57" s="309"/>
      <c r="C57" s="309"/>
      <c r="D57" s="310"/>
      <c r="E57" s="256"/>
      <c r="F57" s="251"/>
      <c r="G57" s="256"/>
      <c r="H57" s="256"/>
      <c r="I57" s="255"/>
      <c r="J57" s="251"/>
      <c r="K57" s="251"/>
      <c r="L57" s="251"/>
      <c r="M57" s="251"/>
      <c r="N57" s="251"/>
      <c r="O57" s="262"/>
    </row>
    <row r="58" spans="1:15" s="7" customFormat="1" ht="84.75" customHeight="1" thickBot="1">
      <c r="A58" s="238">
        <f>A56+1</f>
        <v>38</v>
      </c>
      <c r="B58" s="24" t="s">
        <v>679</v>
      </c>
      <c r="C58" s="355" t="s">
        <v>44</v>
      </c>
      <c r="D58" s="356">
        <v>1</v>
      </c>
      <c r="E58" s="253"/>
      <c r="F58" s="252"/>
      <c r="G58" s="253"/>
      <c r="H58" s="253"/>
      <c r="I58" s="253"/>
      <c r="J58" s="252"/>
      <c r="K58" s="252"/>
      <c r="L58" s="252"/>
      <c r="M58" s="252"/>
      <c r="N58" s="252"/>
      <c r="O58" s="262"/>
    </row>
    <row r="59" spans="1:15" s="7" customFormat="1" ht="15.75" thickBot="1">
      <c r="A59" s="308" t="s">
        <v>626</v>
      </c>
      <c r="B59" s="309"/>
      <c r="C59" s="309"/>
      <c r="D59" s="310"/>
      <c r="E59" s="256"/>
      <c r="F59" s="251"/>
      <c r="G59" s="256"/>
      <c r="H59" s="254"/>
      <c r="I59" s="254"/>
      <c r="J59" s="251"/>
      <c r="K59" s="251"/>
      <c r="L59" s="251"/>
      <c r="M59" s="251"/>
      <c r="N59" s="251"/>
      <c r="O59" s="262"/>
    </row>
    <row r="60" spans="1:15" s="7" customFormat="1" ht="38.25">
      <c r="A60" s="238">
        <f>A58+1</f>
        <v>39</v>
      </c>
      <c r="B60" s="24" t="s">
        <v>647</v>
      </c>
      <c r="C60" s="357" t="s">
        <v>56</v>
      </c>
      <c r="D60" s="356">
        <f>D62*1.2*2</f>
        <v>100.8</v>
      </c>
      <c r="E60" s="255"/>
      <c r="F60" s="252"/>
      <c r="G60" s="253"/>
      <c r="H60" s="253"/>
      <c r="I60" s="253"/>
      <c r="J60" s="252"/>
      <c r="K60" s="252"/>
      <c r="L60" s="252"/>
      <c r="M60" s="252"/>
      <c r="N60" s="252"/>
      <c r="O60" s="262"/>
    </row>
    <row r="61" spans="1:15" s="7" customFormat="1" ht="38.25">
      <c r="A61" s="238">
        <f>A60+1</f>
        <v>40</v>
      </c>
      <c r="B61" s="24" t="s">
        <v>672</v>
      </c>
      <c r="C61" s="357" t="s">
        <v>163</v>
      </c>
      <c r="D61" s="356">
        <v>50.4</v>
      </c>
      <c r="E61" s="253"/>
      <c r="F61" s="252"/>
      <c r="G61" s="253"/>
      <c r="H61" s="255"/>
      <c r="I61" s="253"/>
      <c r="J61" s="252"/>
      <c r="K61" s="252"/>
      <c r="L61" s="252"/>
      <c r="M61" s="252"/>
      <c r="N61" s="252"/>
      <c r="O61" s="262"/>
    </row>
    <row r="62" spans="1:15" s="7" customFormat="1" ht="25.5">
      <c r="A62" s="238">
        <f>A61+1</f>
        <v>41</v>
      </c>
      <c r="B62" s="24" t="s">
        <v>677</v>
      </c>
      <c r="C62" s="355" t="s">
        <v>47</v>
      </c>
      <c r="D62" s="356">
        <v>42</v>
      </c>
      <c r="E62" s="255"/>
      <c r="F62" s="252"/>
      <c r="G62" s="253"/>
      <c r="H62" s="255"/>
      <c r="I62" s="255"/>
      <c r="J62" s="252"/>
      <c r="K62" s="252"/>
      <c r="L62" s="252"/>
      <c r="M62" s="252"/>
      <c r="N62" s="252"/>
      <c r="O62" s="262"/>
    </row>
    <row r="63" spans="1:15" s="7" customFormat="1" ht="25.5">
      <c r="A63" s="238">
        <f aca="true" t="shared" si="1" ref="A63:A69">A62+1</f>
        <v>42</v>
      </c>
      <c r="B63" s="24" t="s">
        <v>673</v>
      </c>
      <c r="C63" s="357" t="s">
        <v>163</v>
      </c>
      <c r="D63" s="356">
        <v>50.4</v>
      </c>
      <c r="E63" s="255"/>
      <c r="F63" s="252"/>
      <c r="G63" s="253"/>
      <c r="H63" s="255"/>
      <c r="I63" s="255"/>
      <c r="J63" s="252"/>
      <c r="K63" s="252"/>
      <c r="L63" s="252"/>
      <c r="M63" s="252"/>
      <c r="N63" s="252"/>
      <c r="O63" s="262"/>
    </row>
    <row r="64" spans="1:15" s="7" customFormat="1" ht="25.5">
      <c r="A64" s="238">
        <f>A63+1</f>
        <v>43</v>
      </c>
      <c r="B64" s="24" t="s">
        <v>635</v>
      </c>
      <c r="C64" s="357" t="s">
        <v>56</v>
      </c>
      <c r="D64" s="356">
        <v>84.2</v>
      </c>
      <c r="E64" s="253"/>
      <c r="F64" s="252"/>
      <c r="G64" s="253"/>
      <c r="H64" s="253"/>
      <c r="I64" s="253"/>
      <c r="J64" s="252"/>
      <c r="K64" s="252"/>
      <c r="L64" s="252"/>
      <c r="M64" s="252"/>
      <c r="N64" s="252"/>
      <c r="O64" s="262"/>
    </row>
    <row r="65" spans="1:15" s="7" customFormat="1" ht="25.5">
      <c r="A65" s="238">
        <f t="shared" si="1"/>
        <v>44</v>
      </c>
      <c r="B65" s="24" t="s">
        <v>589</v>
      </c>
      <c r="C65" s="357" t="s">
        <v>56</v>
      </c>
      <c r="D65" s="356">
        <v>16.6</v>
      </c>
      <c r="E65" s="253"/>
      <c r="F65" s="252"/>
      <c r="G65" s="253"/>
      <c r="H65" s="253"/>
      <c r="I65" s="253"/>
      <c r="J65" s="252"/>
      <c r="K65" s="252"/>
      <c r="L65" s="252"/>
      <c r="M65" s="252"/>
      <c r="N65" s="252"/>
      <c r="O65" s="262"/>
    </row>
    <row r="66" spans="1:15" s="7" customFormat="1" ht="76.5">
      <c r="A66" s="238">
        <f>A65+1</f>
        <v>45</v>
      </c>
      <c r="B66" s="24" t="s">
        <v>678</v>
      </c>
      <c r="C66" s="355" t="s">
        <v>569</v>
      </c>
      <c r="D66" s="356">
        <v>4</v>
      </c>
      <c r="E66" s="255"/>
      <c r="F66" s="252"/>
      <c r="G66" s="253"/>
      <c r="H66" s="253"/>
      <c r="I66" s="253"/>
      <c r="J66" s="251"/>
      <c r="K66" s="252"/>
      <c r="L66" s="252"/>
      <c r="M66" s="252"/>
      <c r="N66" s="252"/>
      <c r="O66" s="262"/>
    </row>
    <row r="67" spans="1:15" s="246" customFormat="1" ht="76.5">
      <c r="A67" s="238">
        <f t="shared" si="1"/>
        <v>46</v>
      </c>
      <c r="B67" s="24" t="s">
        <v>680</v>
      </c>
      <c r="C67" s="355" t="s">
        <v>569</v>
      </c>
      <c r="D67" s="356">
        <v>3</v>
      </c>
      <c r="E67" s="253"/>
      <c r="F67" s="252"/>
      <c r="G67" s="253"/>
      <c r="H67" s="255"/>
      <c r="I67" s="253"/>
      <c r="J67" s="252"/>
      <c r="K67" s="252"/>
      <c r="L67" s="252"/>
      <c r="M67" s="252"/>
      <c r="N67" s="252"/>
      <c r="O67" s="262"/>
    </row>
    <row r="68" spans="1:15" s="246" customFormat="1" ht="102">
      <c r="A68" s="238">
        <f>A67+1</f>
        <v>47</v>
      </c>
      <c r="B68" s="24" t="s">
        <v>681</v>
      </c>
      <c r="C68" s="355" t="s">
        <v>569</v>
      </c>
      <c r="D68" s="356">
        <v>1</v>
      </c>
      <c r="E68" s="253"/>
      <c r="F68" s="252"/>
      <c r="G68" s="253"/>
      <c r="H68" s="255"/>
      <c r="I68" s="253"/>
      <c r="J68" s="252"/>
      <c r="K68" s="252"/>
      <c r="L68" s="252"/>
      <c r="M68" s="252"/>
      <c r="N68" s="252"/>
      <c r="O68" s="262"/>
    </row>
    <row r="69" spans="1:15" s="245" customFormat="1" ht="25.5">
      <c r="A69" s="238">
        <f t="shared" si="1"/>
        <v>48</v>
      </c>
      <c r="B69" s="24" t="s">
        <v>623</v>
      </c>
      <c r="C69" s="355" t="s">
        <v>149</v>
      </c>
      <c r="D69" s="356">
        <v>1</v>
      </c>
      <c r="E69" s="253"/>
      <c r="F69" s="252"/>
      <c r="G69" s="253"/>
      <c r="H69" s="253"/>
      <c r="I69" s="253"/>
      <c r="J69" s="252"/>
      <c r="K69" s="252"/>
      <c r="L69" s="252"/>
      <c r="M69" s="252"/>
      <c r="N69" s="252"/>
      <c r="O69" s="262"/>
    </row>
    <row r="70" spans="1:15" s="244" customFormat="1" ht="39" thickBot="1">
      <c r="A70" s="238">
        <f>A69+1</f>
        <v>49</v>
      </c>
      <c r="B70" s="145" t="s">
        <v>636</v>
      </c>
      <c r="C70" s="358" t="s">
        <v>149</v>
      </c>
      <c r="D70" s="359">
        <v>1</v>
      </c>
      <c r="E70" s="253"/>
      <c r="F70" s="252"/>
      <c r="G70" s="253"/>
      <c r="H70" s="253"/>
      <c r="I70" s="253"/>
      <c r="J70" s="252"/>
      <c r="K70" s="252"/>
      <c r="L70" s="252"/>
      <c r="M70" s="252"/>
      <c r="N70" s="252"/>
      <c r="O70" s="262"/>
    </row>
    <row r="71" spans="1:15" s="244" customFormat="1" ht="15.75" thickBot="1">
      <c r="A71" s="308" t="s">
        <v>627</v>
      </c>
      <c r="B71" s="309"/>
      <c r="C71" s="309"/>
      <c r="D71" s="310"/>
      <c r="E71" s="255"/>
      <c r="F71" s="252"/>
      <c r="G71" s="252"/>
      <c r="H71" s="255"/>
      <c r="I71" s="252"/>
      <c r="J71" s="252"/>
      <c r="K71" s="252"/>
      <c r="L71" s="252"/>
      <c r="M71" s="252"/>
      <c r="N71" s="252"/>
      <c r="O71" s="262"/>
    </row>
    <row r="72" spans="1:15" s="244" customFormat="1" ht="25.5">
      <c r="A72" s="238">
        <f>A70+1</f>
        <v>50</v>
      </c>
      <c r="B72" s="24" t="s">
        <v>579</v>
      </c>
      <c r="C72" s="357" t="s">
        <v>56</v>
      </c>
      <c r="D72" s="356">
        <v>125.3</v>
      </c>
      <c r="E72" s="255"/>
      <c r="F72" s="252"/>
      <c r="G72" s="255"/>
      <c r="H72" s="255"/>
      <c r="I72" s="255"/>
      <c r="J72" s="252"/>
      <c r="K72" s="252"/>
      <c r="L72" s="252"/>
      <c r="M72" s="252"/>
      <c r="N72" s="252"/>
      <c r="O72" s="262"/>
    </row>
    <row r="73" spans="1:15" s="245" customFormat="1" ht="38.25">
      <c r="A73" s="238">
        <f>A72+1</f>
        <v>51</v>
      </c>
      <c r="B73" s="24" t="s">
        <v>647</v>
      </c>
      <c r="C73" s="357" t="s">
        <v>56</v>
      </c>
      <c r="D73" s="356">
        <v>120.3</v>
      </c>
      <c r="E73" s="255"/>
      <c r="F73" s="252"/>
      <c r="G73" s="255"/>
      <c r="H73" s="255"/>
      <c r="I73" s="255"/>
      <c r="J73" s="252"/>
      <c r="K73" s="252"/>
      <c r="L73" s="252"/>
      <c r="M73" s="252"/>
      <c r="N73" s="252"/>
      <c r="O73" s="262"/>
    </row>
    <row r="74" spans="1:15" s="245" customFormat="1" ht="38.25">
      <c r="A74" s="238">
        <f aca="true" t="shared" si="2" ref="A74:A98">A73+1</f>
        <v>52</v>
      </c>
      <c r="B74" s="24" t="s">
        <v>649</v>
      </c>
      <c r="C74" s="357" t="s">
        <v>56</v>
      </c>
      <c r="D74" s="356">
        <v>156</v>
      </c>
      <c r="E74" s="255"/>
      <c r="F74" s="252"/>
      <c r="G74" s="255"/>
      <c r="H74" s="255"/>
      <c r="I74" s="255"/>
      <c r="J74" s="252"/>
      <c r="K74" s="252"/>
      <c r="L74" s="252"/>
      <c r="M74" s="252"/>
      <c r="N74" s="252"/>
      <c r="O74" s="262"/>
    </row>
    <row r="75" spans="1:15" s="245" customFormat="1" ht="38.25">
      <c r="A75" s="238">
        <f t="shared" si="2"/>
        <v>53</v>
      </c>
      <c r="B75" s="24" t="s">
        <v>650</v>
      </c>
      <c r="C75" s="357" t="s">
        <v>56</v>
      </c>
      <c r="D75" s="356">
        <v>62.9</v>
      </c>
      <c r="E75" s="255"/>
      <c r="F75" s="252"/>
      <c r="G75" s="255"/>
      <c r="H75" s="255"/>
      <c r="I75" s="255"/>
      <c r="J75" s="252"/>
      <c r="K75" s="252"/>
      <c r="L75" s="252"/>
      <c r="M75" s="252"/>
      <c r="N75" s="252"/>
      <c r="O75" s="262"/>
    </row>
    <row r="76" spans="1:15" s="245" customFormat="1" ht="38.25">
      <c r="A76" s="238">
        <f t="shared" si="2"/>
        <v>54</v>
      </c>
      <c r="B76" s="24" t="s">
        <v>651</v>
      </c>
      <c r="C76" s="357" t="s">
        <v>56</v>
      </c>
      <c r="D76" s="356">
        <v>17.9</v>
      </c>
      <c r="E76" s="255"/>
      <c r="F76" s="252"/>
      <c r="G76" s="255"/>
      <c r="H76" s="255"/>
      <c r="I76" s="255"/>
      <c r="J76" s="252"/>
      <c r="K76" s="252"/>
      <c r="L76" s="252"/>
      <c r="M76" s="252"/>
      <c r="N76" s="252"/>
      <c r="O76" s="262"/>
    </row>
    <row r="77" spans="1:15" s="243" customFormat="1" ht="38.25">
      <c r="A77" s="238">
        <f t="shared" si="2"/>
        <v>55</v>
      </c>
      <c r="B77" s="24" t="s">
        <v>652</v>
      </c>
      <c r="C77" s="357" t="s">
        <v>56</v>
      </c>
      <c r="D77" s="356">
        <v>66.5</v>
      </c>
      <c r="E77" s="255"/>
      <c r="F77" s="252"/>
      <c r="G77" s="255"/>
      <c r="H77" s="255"/>
      <c r="I77" s="255"/>
      <c r="J77" s="252"/>
      <c r="K77" s="252"/>
      <c r="L77" s="252"/>
      <c r="M77" s="252"/>
      <c r="N77" s="252"/>
      <c r="O77" s="262"/>
    </row>
    <row r="78" spans="1:15" s="243" customFormat="1" ht="38.25">
      <c r="A78" s="238">
        <f t="shared" si="2"/>
        <v>56</v>
      </c>
      <c r="B78" s="24" t="s">
        <v>653</v>
      </c>
      <c r="C78" s="357" t="s">
        <v>56</v>
      </c>
      <c r="D78" s="356">
        <v>17.9</v>
      </c>
      <c r="E78" s="255"/>
      <c r="F78" s="252"/>
      <c r="G78" s="255"/>
      <c r="H78" s="255"/>
      <c r="I78" s="255"/>
      <c r="J78" s="252"/>
      <c r="K78" s="252"/>
      <c r="L78" s="252"/>
      <c r="M78" s="252"/>
      <c r="N78" s="252"/>
      <c r="O78" s="262"/>
    </row>
    <row r="79" spans="1:15" s="166" customFormat="1" ht="38.25">
      <c r="A79" s="238">
        <f t="shared" si="2"/>
        <v>57</v>
      </c>
      <c r="B79" s="24" t="s">
        <v>654</v>
      </c>
      <c r="C79" s="355" t="s">
        <v>149</v>
      </c>
      <c r="D79" s="356">
        <v>1</v>
      </c>
      <c r="E79" s="255"/>
      <c r="F79" s="252"/>
      <c r="G79" s="253"/>
      <c r="H79" s="253"/>
      <c r="I79" s="255"/>
      <c r="J79" s="252"/>
      <c r="K79" s="252"/>
      <c r="L79" s="252"/>
      <c r="M79" s="252"/>
      <c r="N79" s="252"/>
      <c r="O79" s="262"/>
    </row>
    <row r="80" spans="1:15" s="245" customFormat="1" ht="38.25">
      <c r="A80" s="238">
        <f t="shared" si="2"/>
        <v>58</v>
      </c>
      <c r="B80" s="24" t="s">
        <v>655</v>
      </c>
      <c r="C80" s="355" t="s">
        <v>149</v>
      </c>
      <c r="D80" s="356">
        <v>1</v>
      </c>
      <c r="E80" s="255"/>
      <c r="F80" s="252"/>
      <c r="G80" s="253"/>
      <c r="H80" s="253"/>
      <c r="I80" s="255"/>
      <c r="J80" s="252"/>
      <c r="K80" s="252"/>
      <c r="L80" s="252"/>
      <c r="M80" s="252"/>
      <c r="N80" s="252"/>
      <c r="O80" s="262"/>
    </row>
    <row r="81" spans="1:16" s="245" customFormat="1" ht="12.75">
      <c r="A81" s="238">
        <f t="shared" si="2"/>
        <v>59</v>
      </c>
      <c r="B81" s="24" t="s">
        <v>572</v>
      </c>
      <c r="C81" s="355" t="s">
        <v>47</v>
      </c>
      <c r="D81" s="356">
        <v>184.3</v>
      </c>
      <c r="E81" s="255"/>
      <c r="F81" s="252"/>
      <c r="G81" s="253"/>
      <c r="H81" s="253"/>
      <c r="I81" s="255"/>
      <c r="J81" s="252"/>
      <c r="K81" s="252"/>
      <c r="L81" s="252"/>
      <c r="M81" s="252"/>
      <c r="N81" s="252"/>
      <c r="O81" s="262"/>
      <c r="P81" s="249"/>
    </row>
    <row r="82" spans="1:15" s="245" customFormat="1" ht="38.25">
      <c r="A82" s="238">
        <f t="shared" si="2"/>
        <v>60</v>
      </c>
      <c r="B82" s="24" t="s">
        <v>672</v>
      </c>
      <c r="C82" s="357" t="s">
        <v>163</v>
      </c>
      <c r="D82" s="356">
        <v>321.4</v>
      </c>
      <c r="E82" s="253"/>
      <c r="F82" s="252"/>
      <c r="G82" s="253"/>
      <c r="H82" s="255"/>
      <c r="I82" s="255"/>
      <c r="J82" s="252"/>
      <c r="K82" s="252"/>
      <c r="L82" s="252"/>
      <c r="M82" s="252"/>
      <c r="N82" s="252"/>
      <c r="O82" s="262"/>
    </row>
    <row r="83" spans="1:15" s="245" customFormat="1" ht="25.5">
      <c r="A83" s="238">
        <f t="shared" si="2"/>
        <v>61</v>
      </c>
      <c r="B83" s="24" t="s">
        <v>682</v>
      </c>
      <c r="C83" s="355" t="s">
        <v>47</v>
      </c>
      <c r="D83" s="356">
        <v>60</v>
      </c>
      <c r="E83" s="256"/>
      <c r="F83" s="256"/>
      <c r="G83" s="254"/>
      <c r="H83" s="254"/>
      <c r="I83" s="252"/>
      <c r="J83" s="251"/>
      <c r="K83" s="251"/>
      <c r="L83" s="251"/>
      <c r="M83" s="251"/>
      <c r="N83" s="251"/>
      <c r="O83" s="262"/>
    </row>
    <row r="84" spans="1:15" s="245" customFormat="1" ht="12.75">
      <c r="A84" s="238">
        <f t="shared" si="2"/>
        <v>62</v>
      </c>
      <c r="B84" s="230" t="s">
        <v>24</v>
      </c>
      <c r="C84" s="355" t="s">
        <v>47</v>
      </c>
      <c r="D84" s="356">
        <f>SUM(D85:D85)</f>
        <v>31.1</v>
      </c>
      <c r="E84" s="255"/>
      <c r="F84" s="252"/>
      <c r="G84" s="253"/>
      <c r="H84" s="255"/>
      <c r="I84" s="255"/>
      <c r="J84" s="252"/>
      <c r="K84" s="252"/>
      <c r="L84" s="252"/>
      <c r="M84" s="252"/>
      <c r="N84" s="252"/>
      <c r="O84" s="262"/>
    </row>
    <row r="85" spans="1:15" s="245" customFormat="1" ht="25.5">
      <c r="A85" s="238">
        <f>A84+1</f>
        <v>63</v>
      </c>
      <c r="B85" s="24" t="s">
        <v>683</v>
      </c>
      <c r="C85" s="355" t="s">
        <v>47</v>
      </c>
      <c r="D85" s="356">
        <v>31.1</v>
      </c>
      <c r="E85" s="256"/>
      <c r="F85" s="256"/>
      <c r="G85" s="254"/>
      <c r="H85" s="254"/>
      <c r="I85" s="252"/>
      <c r="J85" s="251"/>
      <c r="K85" s="251"/>
      <c r="L85" s="251"/>
      <c r="M85" s="251"/>
      <c r="N85" s="251"/>
      <c r="O85" s="262"/>
    </row>
    <row r="86" spans="1:15" s="245" customFormat="1" ht="12.75">
      <c r="A86" s="238">
        <f t="shared" si="2"/>
        <v>64</v>
      </c>
      <c r="B86" s="24" t="s">
        <v>685</v>
      </c>
      <c r="C86" s="355" t="s">
        <v>47</v>
      </c>
      <c r="D86" s="356">
        <v>26.2</v>
      </c>
      <c r="E86" s="256"/>
      <c r="F86" s="256"/>
      <c r="G86" s="254"/>
      <c r="H86" s="254"/>
      <c r="I86" s="252"/>
      <c r="J86" s="251"/>
      <c r="K86" s="251"/>
      <c r="L86" s="251"/>
      <c r="M86" s="251"/>
      <c r="N86" s="251"/>
      <c r="O86" s="262"/>
    </row>
    <row r="87" spans="1:15" s="245" customFormat="1" ht="12.75">
      <c r="A87" s="238">
        <f t="shared" si="2"/>
        <v>65</v>
      </c>
      <c r="B87" s="24" t="s">
        <v>684</v>
      </c>
      <c r="C87" s="355" t="s">
        <v>47</v>
      </c>
      <c r="D87" s="356">
        <v>210.5</v>
      </c>
      <c r="E87" s="256"/>
      <c r="F87" s="256"/>
      <c r="G87" s="254"/>
      <c r="H87" s="254"/>
      <c r="I87" s="252"/>
      <c r="J87" s="251"/>
      <c r="K87" s="251"/>
      <c r="L87" s="251"/>
      <c r="M87" s="251"/>
      <c r="N87" s="251"/>
      <c r="O87" s="262"/>
    </row>
    <row r="88" spans="1:15" s="245" customFormat="1" ht="25.5">
      <c r="A88" s="238">
        <f>A87+1</f>
        <v>66</v>
      </c>
      <c r="B88" s="24" t="s">
        <v>673</v>
      </c>
      <c r="C88" s="357" t="s">
        <v>163</v>
      </c>
      <c r="D88" s="356">
        <v>321.4</v>
      </c>
      <c r="E88" s="255"/>
      <c r="F88" s="252"/>
      <c r="G88" s="253"/>
      <c r="H88" s="255"/>
      <c r="I88" s="255"/>
      <c r="J88" s="252"/>
      <c r="K88" s="252"/>
      <c r="L88" s="252"/>
      <c r="M88" s="252"/>
      <c r="N88" s="252"/>
      <c r="O88" s="262"/>
    </row>
    <row r="89" spans="1:15" s="245" customFormat="1" ht="25.5">
      <c r="A89" s="238">
        <f t="shared" si="2"/>
        <v>67</v>
      </c>
      <c r="B89" s="24" t="s">
        <v>635</v>
      </c>
      <c r="C89" s="357" t="s">
        <v>56</v>
      </c>
      <c r="D89" s="356">
        <v>287</v>
      </c>
      <c r="E89" s="253"/>
      <c r="F89" s="252"/>
      <c r="G89" s="253"/>
      <c r="H89" s="253"/>
      <c r="I89" s="255"/>
      <c r="J89" s="252"/>
      <c r="K89" s="252"/>
      <c r="L89" s="252"/>
      <c r="M89" s="252"/>
      <c r="N89" s="252"/>
      <c r="O89" s="262"/>
    </row>
    <row r="90" spans="1:15" s="245" customFormat="1" ht="25.5">
      <c r="A90" s="238">
        <f t="shared" si="2"/>
        <v>68</v>
      </c>
      <c r="B90" s="24" t="s">
        <v>589</v>
      </c>
      <c r="C90" s="357" t="s">
        <v>56</v>
      </c>
      <c r="D90" s="356">
        <v>159.2</v>
      </c>
      <c r="E90" s="253"/>
      <c r="F90" s="252"/>
      <c r="G90" s="253"/>
      <c r="H90" s="253"/>
      <c r="I90" s="252"/>
      <c r="J90" s="252"/>
      <c r="K90" s="252"/>
      <c r="L90" s="252"/>
      <c r="M90" s="252"/>
      <c r="N90" s="252"/>
      <c r="O90" s="262"/>
    </row>
    <row r="91" spans="1:15" s="245" customFormat="1" ht="12.75">
      <c r="A91" s="238">
        <f t="shared" si="2"/>
        <v>69</v>
      </c>
      <c r="B91" s="327" t="s">
        <v>568</v>
      </c>
      <c r="C91" s="328"/>
      <c r="D91" s="329"/>
      <c r="E91" s="255"/>
      <c r="F91" s="252"/>
      <c r="G91" s="253"/>
      <c r="H91" s="255"/>
      <c r="I91" s="255"/>
      <c r="J91" s="217"/>
      <c r="K91" s="252"/>
      <c r="L91" s="252"/>
      <c r="M91" s="252"/>
      <c r="N91" s="252"/>
      <c r="O91" s="262"/>
    </row>
    <row r="92" spans="1:15" s="245" customFormat="1" ht="12.75">
      <c r="A92" s="238">
        <f t="shared" si="2"/>
        <v>70</v>
      </c>
      <c r="B92" s="115" t="s">
        <v>580</v>
      </c>
      <c r="C92" s="35" t="s">
        <v>569</v>
      </c>
      <c r="D92" s="72">
        <v>3</v>
      </c>
      <c r="E92" s="256"/>
      <c r="F92" s="256"/>
      <c r="G92" s="254"/>
      <c r="H92" s="254"/>
      <c r="I92" s="252"/>
      <c r="J92" s="251"/>
      <c r="K92" s="251"/>
      <c r="L92" s="251"/>
      <c r="M92" s="251"/>
      <c r="N92" s="251"/>
      <c r="O92" s="262"/>
    </row>
    <row r="93" spans="1:15" s="245" customFormat="1" ht="12.75">
      <c r="A93" s="238">
        <f t="shared" si="2"/>
        <v>71</v>
      </c>
      <c r="B93" s="115" t="s">
        <v>581</v>
      </c>
      <c r="C93" s="35" t="s">
        <v>569</v>
      </c>
      <c r="D93" s="72">
        <v>1</v>
      </c>
      <c r="E93" s="256"/>
      <c r="F93" s="256"/>
      <c r="G93" s="254"/>
      <c r="H93" s="254"/>
      <c r="I93" s="252"/>
      <c r="J93" s="251"/>
      <c r="K93" s="251"/>
      <c r="L93" s="251"/>
      <c r="M93" s="251"/>
      <c r="N93" s="251"/>
      <c r="O93" s="262"/>
    </row>
    <row r="94" spans="1:15" s="245" customFormat="1" ht="12.75">
      <c r="A94" s="238">
        <f t="shared" si="2"/>
        <v>72</v>
      </c>
      <c r="B94" s="115" t="s">
        <v>592</v>
      </c>
      <c r="C94" s="35" t="s">
        <v>569</v>
      </c>
      <c r="D94" s="72">
        <v>1</v>
      </c>
      <c r="E94" s="256"/>
      <c r="F94" s="256"/>
      <c r="G94" s="254"/>
      <c r="H94" s="254"/>
      <c r="I94" s="252"/>
      <c r="J94" s="251"/>
      <c r="K94" s="251"/>
      <c r="L94" s="251"/>
      <c r="M94" s="251"/>
      <c r="N94" s="251"/>
      <c r="O94" s="262"/>
    </row>
    <row r="95" spans="1:15" s="245" customFormat="1" ht="12.75">
      <c r="A95" s="238">
        <f t="shared" si="2"/>
        <v>73</v>
      </c>
      <c r="B95" s="115" t="s">
        <v>582</v>
      </c>
      <c r="C95" s="35" t="s">
        <v>569</v>
      </c>
      <c r="D95" s="72">
        <v>3</v>
      </c>
      <c r="E95" s="256"/>
      <c r="F95" s="256"/>
      <c r="G95" s="254"/>
      <c r="H95" s="254"/>
      <c r="I95" s="252"/>
      <c r="J95" s="251"/>
      <c r="K95" s="251"/>
      <c r="L95" s="251"/>
      <c r="M95" s="251"/>
      <c r="N95" s="251"/>
      <c r="O95" s="262"/>
    </row>
    <row r="96" spans="1:15" s="245" customFormat="1" ht="12.75">
      <c r="A96" s="238">
        <f t="shared" si="2"/>
        <v>74</v>
      </c>
      <c r="B96" s="115" t="s">
        <v>583</v>
      </c>
      <c r="C96" s="35" t="s">
        <v>569</v>
      </c>
      <c r="D96" s="72">
        <v>1</v>
      </c>
      <c r="E96" s="256"/>
      <c r="F96" s="256"/>
      <c r="G96" s="254"/>
      <c r="H96" s="254"/>
      <c r="I96" s="252"/>
      <c r="J96" s="251"/>
      <c r="K96" s="251"/>
      <c r="L96" s="251"/>
      <c r="M96" s="251"/>
      <c r="N96" s="251"/>
      <c r="O96" s="262"/>
    </row>
    <row r="97" spans="1:15" s="245" customFormat="1" ht="12.75">
      <c r="A97" s="238">
        <f t="shared" si="2"/>
        <v>75</v>
      </c>
      <c r="B97" s="115" t="s">
        <v>590</v>
      </c>
      <c r="C97" s="35" t="s">
        <v>569</v>
      </c>
      <c r="D97" s="72">
        <v>3</v>
      </c>
      <c r="E97" s="256"/>
      <c r="F97" s="256"/>
      <c r="G97" s="254"/>
      <c r="H97" s="254"/>
      <c r="I97" s="252"/>
      <c r="J97" s="251"/>
      <c r="K97" s="251"/>
      <c r="L97" s="251"/>
      <c r="M97" s="251"/>
      <c r="N97" s="251"/>
      <c r="O97" s="262"/>
    </row>
    <row r="98" spans="1:15" s="245" customFormat="1" ht="12.75">
      <c r="A98" s="238">
        <f t="shared" si="2"/>
        <v>76</v>
      </c>
      <c r="B98" s="115" t="s">
        <v>591</v>
      </c>
      <c r="C98" s="35" t="s">
        <v>569</v>
      </c>
      <c r="D98" s="72">
        <v>1</v>
      </c>
      <c r="E98" s="256"/>
      <c r="F98" s="256"/>
      <c r="G98" s="254"/>
      <c r="H98" s="254"/>
      <c r="I98" s="252"/>
      <c r="J98" s="251"/>
      <c r="K98" s="251"/>
      <c r="L98" s="251"/>
      <c r="M98" s="251"/>
      <c r="N98" s="251"/>
      <c r="O98" s="262"/>
    </row>
    <row r="99" spans="1:15" s="245" customFormat="1" ht="12.75">
      <c r="A99" s="238">
        <f>A98+1</f>
        <v>77</v>
      </c>
      <c r="B99" s="231" t="s">
        <v>570</v>
      </c>
      <c r="C99" s="74" t="s">
        <v>569</v>
      </c>
      <c r="D99" s="233">
        <v>2</v>
      </c>
      <c r="E99" s="256"/>
      <c r="F99" s="256"/>
      <c r="G99" s="254"/>
      <c r="H99" s="254"/>
      <c r="I99" s="252"/>
      <c r="J99" s="251"/>
      <c r="K99" s="251"/>
      <c r="L99" s="251"/>
      <c r="M99" s="251"/>
      <c r="N99" s="251"/>
      <c r="O99" s="262"/>
    </row>
    <row r="100" spans="1:15" s="245" customFormat="1" ht="12.75">
      <c r="A100" s="238">
        <f>A99+1</f>
        <v>78</v>
      </c>
      <c r="B100" s="232" t="s">
        <v>571</v>
      </c>
      <c r="C100" s="234" t="s">
        <v>569</v>
      </c>
      <c r="D100" s="233">
        <v>2</v>
      </c>
      <c r="E100" s="256"/>
      <c r="F100" s="256"/>
      <c r="G100" s="254"/>
      <c r="H100" s="254"/>
      <c r="I100" s="252"/>
      <c r="J100" s="251"/>
      <c r="K100" s="251"/>
      <c r="L100" s="251"/>
      <c r="M100" s="251"/>
      <c r="N100" s="251"/>
      <c r="O100" s="262"/>
    </row>
    <row r="101" spans="1:15" s="245" customFormat="1" ht="25.5">
      <c r="A101" s="238">
        <f>A100+1</f>
        <v>79</v>
      </c>
      <c r="B101" s="24" t="s">
        <v>686</v>
      </c>
      <c r="C101" s="355" t="s">
        <v>47</v>
      </c>
      <c r="D101" s="356">
        <v>34</v>
      </c>
      <c r="E101" s="255"/>
      <c r="F101" s="252"/>
      <c r="G101" s="255"/>
      <c r="H101" s="255"/>
      <c r="I101" s="252"/>
      <c r="J101" s="252"/>
      <c r="K101" s="252"/>
      <c r="L101" s="252"/>
      <c r="M101" s="252"/>
      <c r="N101" s="252"/>
      <c r="O101" s="262"/>
    </row>
    <row r="102" spans="1:15" s="245" customFormat="1" ht="102.75" thickBot="1">
      <c r="A102" s="238">
        <f>A101+1</f>
        <v>80</v>
      </c>
      <c r="B102" s="24" t="s">
        <v>687</v>
      </c>
      <c r="C102" s="355" t="s">
        <v>47</v>
      </c>
      <c r="D102" s="356">
        <v>34</v>
      </c>
      <c r="E102" s="255"/>
      <c r="F102" s="252"/>
      <c r="G102" s="253"/>
      <c r="H102" s="253"/>
      <c r="I102" s="252"/>
      <c r="J102" s="252"/>
      <c r="K102" s="252"/>
      <c r="L102" s="252"/>
      <c r="M102" s="252"/>
      <c r="N102" s="252"/>
      <c r="O102" s="262"/>
    </row>
    <row r="103" spans="1:15" s="245" customFormat="1" ht="15.75" thickBot="1">
      <c r="A103" s="308" t="s">
        <v>628</v>
      </c>
      <c r="B103" s="309"/>
      <c r="C103" s="309"/>
      <c r="D103" s="310"/>
      <c r="E103" s="256"/>
      <c r="F103" s="251"/>
      <c r="G103" s="256"/>
      <c r="H103" s="254"/>
      <c r="I103" s="255"/>
      <c r="J103" s="251"/>
      <c r="K103" s="251"/>
      <c r="L103" s="251"/>
      <c r="M103" s="251"/>
      <c r="N103" s="251"/>
      <c r="O103" s="262"/>
    </row>
    <row r="104" spans="1:15" s="245" customFormat="1" ht="38.25" customHeight="1">
      <c r="A104" s="238">
        <f>A102+1</f>
        <v>81</v>
      </c>
      <c r="B104" s="330" t="s">
        <v>584</v>
      </c>
      <c r="C104" s="331"/>
      <c r="D104" s="332"/>
      <c r="E104" s="255"/>
      <c r="F104" s="252"/>
      <c r="G104" s="255"/>
      <c r="H104" s="255"/>
      <c r="I104" s="252"/>
      <c r="J104" s="252"/>
      <c r="K104" s="252"/>
      <c r="L104" s="252"/>
      <c r="M104" s="252"/>
      <c r="N104" s="252"/>
      <c r="O104" s="262"/>
    </row>
    <row r="105" spans="1:15" s="246" customFormat="1" ht="25.5">
      <c r="A105" s="238">
        <f>A104+1</f>
        <v>82</v>
      </c>
      <c r="B105" s="75" t="s">
        <v>637</v>
      </c>
      <c r="C105" s="74" t="s">
        <v>44</v>
      </c>
      <c r="D105" s="233">
        <v>3</v>
      </c>
      <c r="E105" s="256"/>
      <c r="F105" s="256"/>
      <c r="G105" s="254"/>
      <c r="H105" s="254"/>
      <c r="I105" s="252"/>
      <c r="J105" s="251"/>
      <c r="K105" s="251"/>
      <c r="L105" s="251"/>
      <c r="M105" s="251"/>
      <c r="N105" s="251"/>
      <c r="O105" s="262"/>
    </row>
    <row r="106" spans="1:15" s="246" customFormat="1" ht="25.5">
      <c r="A106" s="238">
        <f aca="true" t="shared" si="3" ref="A106:A114">A105+1</f>
        <v>83</v>
      </c>
      <c r="B106" s="75" t="s">
        <v>638</v>
      </c>
      <c r="C106" s="74" t="s">
        <v>44</v>
      </c>
      <c r="D106" s="233">
        <v>1</v>
      </c>
      <c r="E106" s="256"/>
      <c r="F106" s="256"/>
      <c r="G106" s="254"/>
      <c r="H106" s="254"/>
      <c r="I106" s="252"/>
      <c r="J106" s="251"/>
      <c r="K106" s="251"/>
      <c r="L106" s="251"/>
      <c r="M106" s="251"/>
      <c r="N106" s="251"/>
      <c r="O106" s="262"/>
    </row>
    <row r="107" spans="1:15" s="246" customFormat="1" ht="25.5">
      <c r="A107" s="238">
        <f t="shared" si="3"/>
        <v>84</v>
      </c>
      <c r="B107" s="75" t="s">
        <v>639</v>
      </c>
      <c r="C107" s="74" t="s">
        <v>44</v>
      </c>
      <c r="D107" s="233">
        <v>2</v>
      </c>
      <c r="E107" s="256"/>
      <c r="F107" s="256"/>
      <c r="G107" s="254"/>
      <c r="H107" s="254"/>
      <c r="I107" s="252"/>
      <c r="J107" s="251"/>
      <c r="K107" s="251"/>
      <c r="L107" s="251"/>
      <c r="M107" s="251"/>
      <c r="N107" s="251"/>
      <c r="O107" s="262"/>
    </row>
    <row r="108" spans="1:15" s="246" customFormat="1" ht="12.75">
      <c r="A108" s="238">
        <f t="shared" si="3"/>
        <v>85</v>
      </c>
      <c r="B108" s="327" t="s">
        <v>593</v>
      </c>
      <c r="C108" s="328"/>
      <c r="D108" s="329"/>
      <c r="E108" s="253"/>
      <c r="F108" s="252"/>
      <c r="G108" s="253"/>
      <c r="H108" s="253"/>
      <c r="I108" s="255"/>
      <c r="J108" s="252"/>
      <c r="K108" s="252"/>
      <c r="L108" s="252"/>
      <c r="M108" s="252"/>
      <c r="N108" s="252"/>
      <c r="O108" s="262"/>
    </row>
    <row r="109" spans="1:15" s="245" customFormat="1" ht="51">
      <c r="A109" s="238">
        <f t="shared" si="3"/>
        <v>86</v>
      </c>
      <c r="B109" s="75" t="s">
        <v>641</v>
      </c>
      <c r="C109" s="35" t="s">
        <v>59</v>
      </c>
      <c r="D109" s="72">
        <v>2</v>
      </c>
      <c r="E109" s="256"/>
      <c r="F109" s="256"/>
      <c r="G109" s="254"/>
      <c r="H109" s="254"/>
      <c r="I109" s="252"/>
      <c r="J109" s="251"/>
      <c r="K109" s="251"/>
      <c r="L109" s="251"/>
      <c r="M109" s="251"/>
      <c r="N109" s="251"/>
      <c r="O109" s="262"/>
    </row>
    <row r="110" spans="1:15" s="166" customFormat="1" ht="51">
      <c r="A110" s="238">
        <f t="shared" si="3"/>
        <v>87</v>
      </c>
      <c r="B110" s="75" t="s">
        <v>642</v>
      </c>
      <c r="C110" s="35" t="s">
        <v>59</v>
      </c>
      <c r="D110" s="72">
        <v>1</v>
      </c>
      <c r="E110" s="256"/>
      <c r="F110" s="256"/>
      <c r="G110" s="254"/>
      <c r="H110" s="254"/>
      <c r="I110" s="252"/>
      <c r="J110" s="251"/>
      <c r="K110" s="251"/>
      <c r="L110" s="251"/>
      <c r="M110" s="251"/>
      <c r="N110" s="251"/>
      <c r="O110" s="262"/>
    </row>
    <row r="111" spans="1:15" s="166" customFormat="1" ht="51">
      <c r="A111" s="238">
        <f t="shared" si="3"/>
        <v>88</v>
      </c>
      <c r="B111" s="75" t="s">
        <v>643</v>
      </c>
      <c r="C111" s="35" t="s">
        <v>59</v>
      </c>
      <c r="D111" s="72">
        <v>1</v>
      </c>
      <c r="E111" s="256"/>
      <c r="F111" s="256"/>
      <c r="G111" s="254"/>
      <c r="H111" s="254"/>
      <c r="I111" s="252"/>
      <c r="J111" s="251"/>
      <c r="K111" s="251"/>
      <c r="L111" s="251"/>
      <c r="M111" s="251"/>
      <c r="N111" s="251"/>
      <c r="O111" s="262"/>
    </row>
    <row r="112" spans="1:15" s="166" customFormat="1" ht="51">
      <c r="A112" s="238">
        <f t="shared" si="3"/>
        <v>89</v>
      </c>
      <c r="B112" s="75" t="s">
        <v>644</v>
      </c>
      <c r="C112" s="35" t="s">
        <v>59</v>
      </c>
      <c r="D112" s="72">
        <v>2</v>
      </c>
      <c r="E112" s="256"/>
      <c r="F112" s="256"/>
      <c r="G112" s="254"/>
      <c r="H112" s="254"/>
      <c r="I112" s="252"/>
      <c r="J112" s="251"/>
      <c r="K112" s="251"/>
      <c r="L112" s="251"/>
      <c r="M112" s="251"/>
      <c r="N112" s="251"/>
      <c r="O112" s="262"/>
    </row>
    <row r="113" spans="1:15" s="166" customFormat="1" ht="25.5">
      <c r="A113" s="238">
        <f t="shared" si="3"/>
        <v>90</v>
      </c>
      <c r="B113" s="11" t="s">
        <v>640</v>
      </c>
      <c r="C113" s="35" t="s">
        <v>59</v>
      </c>
      <c r="D113" s="356">
        <v>2</v>
      </c>
      <c r="E113" s="255"/>
      <c r="F113" s="252"/>
      <c r="G113" s="252"/>
      <c r="H113" s="255"/>
      <c r="I113" s="255"/>
      <c r="J113" s="252"/>
      <c r="K113" s="252"/>
      <c r="L113" s="252"/>
      <c r="M113" s="252"/>
      <c r="N113" s="252"/>
      <c r="O113" s="262"/>
    </row>
    <row r="114" spans="1:15" s="166" customFormat="1" ht="51.75" thickBot="1">
      <c r="A114" s="238">
        <f t="shared" si="3"/>
        <v>91</v>
      </c>
      <c r="B114" s="24" t="s">
        <v>688</v>
      </c>
      <c r="C114" s="357" t="s">
        <v>59</v>
      </c>
      <c r="D114" s="360">
        <v>1</v>
      </c>
      <c r="E114" s="253"/>
      <c r="F114" s="252"/>
      <c r="G114" s="253"/>
      <c r="H114" s="255"/>
      <c r="I114" s="255"/>
      <c r="J114" s="252"/>
      <c r="K114" s="252"/>
      <c r="L114" s="252"/>
      <c r="M114" s="252"/>
      <c r="N114" s="252"/>
      <c r="O114" s="262"/>
    </row>
    <row r="115" spans="1:15" s="166" customFormat="1" ht="15.75" thickBot="1">
      <c r="A115" s="308" t="s">
        <v>629</v>
      </c>
      <c r="B115" s="309"/>
      <c r="C115" s="309"/>
      <c r="D115" s="310"/>
      <c r="E115" s="256"/>
      <c r="F115" s="251"/>
      <c r="G115" s="256"/>
      <c r="H115" s="254"/>
      <c r="I115" s="255"/>
      <c r="J115" s="251"/>
      <c r="K115" s="251"/>
      <c r="L115" s="251"/>
      <c r="M115" s="251"/>
      <c r="N115" s="251"/>
      <c r="O115" s="262"/>
    </row>
    <row r="116" spans="1:15" s="15" customFormat="1" ht="63.75">
      <c r="A116" s="238">
        <f>A114+1</f>
        <v>92</v>
      </c>
      <c r="B116" s="24" t="s">
        <v>663</v>
      </c>
      <c r="C116" s="357" t="s">
        <v>149</v>
      </c>
      <c r="D116" s="360">
        <v>1</v>
      </c>
      <c r="E116" s="255"/>
      <c r="F116" s="252"/>
      <c r="G116" s="252"/>
      <c r="H116" s="255"/>
      <c r="I116" s="255"/>
      <c r="J116" s="252"/>
      <c r="K116" s="252"/>
      <c r="L116" s="252"/>
      <c r="M116" s="252"/>
      <c r="N116" s="252"/>
      <c r="O116" s="262"/>
    </row>
    <row r="117" spans="1:15" s="15" customFormat="1" ht="38.25">
      <c r="A117" s="238">
        <f>A116+1</f>
        <v>93</v>
      </c>
      <c r="B117" s="110" t="s">
        <v>601</v>
      </c>
      <c r="C117" s="361" t="s">
        <v>44</v>
      </c>
      <c r="D117" s="360">
        <v>1</v>
      </c>
      <c r="E117" s="256"/>
      <c r="F117" s="256"/>
      <c r="G117" s="254"/>
      <c r="H117" s="254"/>
      <c r="I117" s="252"/>
      <c r="J117" s="251"/>
      <c r="K117" s="251"/>
      <c r="L117" s="251"/>
      <c r="M117" s="251"/>
      <c r="N117" s="251"/>
      <c r="O117" s="262"/>
    </row>
    <row r="118" spans="1:15" s="15" customFormat="1" ht="12.75">
      <c r="A118" s="238">
        <f>A117+1</f>
        <v>94</v>
      </c>
      <c r="B118" s="24" t="s">
        <v>574</v>
      </c>
      <c r="C118" s="357" t="s">
        <v>56</v>
      </c>
      <c r="D118" s="360">
        <v>40</v>
      </c>
      <c r="E118" s="256"/>
      <c r="F118" s="256"/>
      <c r="G118" s="254"/>
      <c r="H118" s="254"/>
      <c r="I118" s="252"/>
      <c r="J118" s="251"/>
      <c r="K118" s="251"/>
      <c r="L118" s="251"/>
      <c r="M118" s="251"/>
      <c r="N118" s="251"/>
      <c r="O118" s="262"/>
    </row>
    <row r="119" spans="1:15" s="236" customFormat="1" ht="25.5">
      <c r="A119" s="238">
        <f>A118+1</f>
        <v>95</v>
      </c>
      <c r="B119" s="24" t="s">
        <v>589</v>
      </c>
      <c r="C119" s="357" t="s">
        <v>56</v>
      </c>
      <c r="D119" s="356">
        <v>50</v>
      </c>
      <c r="E119" s="253"/>
      <c r="F119" s="252"/>
      <c r="G119" s="253"/>
      <c r="H119" s="253"/>
      <c r="I119" s="252"/>
      <c r="J119" s="252"/>
      <c r="K119" s="252"/>
      <c r="L119" s="252"/>
      <c r="M119" s="252"/>
      <c r="N119" s="252"/>
      <c r="O119" s="262"/>
    </row>
    <row r="120" spans="1:15" s="236" customFormat="1" ht="90" thickBot="1">
      <c r="A120" s="238">
        <f>A119+1</f>
        <v>96</v>
      </c>
      <c r="B120" s="145" t="s">
        <v>689</v>
      </c>
      <c r="C120" s="362" t="s">
        <v>25</v>
      </c>
      <c r="D120" s="363">
        <v>1</v>
      </c>
      <c r="E120" s="255"/>
      <c r="F120" s="252"/>
      <c r="G120" s="252"/>
      <c r="H120" s="255"/>
      <c r="I120" s="255"/>
      <c r="J120" s="252"/>
      <c r="K120" s="252"/>
      <c r="L120" s="252"/>
      <c r="M120" s="252"/>
      <c r="N120" s="252"/>
      <c r="O120" s="262"/>
    </row>
    <row r="121" spans="1:15" ht="15.75" thickBot="1">
      <c r="A121" s="308" t="s">
        <v>645</v>
      </c>
      <c r="B121" s="309"/>
      <c r="C121" s="309"/>
      <c r="D121" s="310"/>
      <c r="E121" s="254"/>
      <c r="F121" s="251"/>
      <c r="G121" s="254"/>
      <c r="H121" s="254"/>
      <c r="I121" s="252"/>
      <c r="J121" s="251"/>
      <c r="K121" s="251"/>
      <c r="L121" s="251"/>
      <c r="M121" s="251"/>
      <c r="N121" s="251"/>
      <c r="O121" s="262"/>
    </row>
    <row r="122" spans="1:15" ht="25.5">
      <c r="A122" s="238">
        <f>A120+1</f>
        <v>97</v>
      </c>
      <c r="B122" s="24" t="s">
        <v>594</v>
      </c>
      <c r="C122" s="357" t="s">
        <v>163</v>
      </c>
      <c r="D122" s="356">
        <v>44</v>
      </c>
      <c r="E122" s="256"/>
      <c r="F122" s="256"/>
      <c r="G122" s="254"/>
      <c r="H122" s="254"/>
      <c r="I122" s="252"/>
      <c r="J122" s="251"/>
      <c r="K122" s="251"/>
      <c r="L122" s="251"/>
      <c r="M122" s="251"/>
      <c r="N122" s="251"/>
      <c r="O122" s="262"/>
    </row>
    <row r="123" spans="1:15" s="15" customFormat="1" ht="25.5">
      <c r="A123" s="238">
        <f>A98+1</f>
        <v>77</v>
      </c>
      <c r="B123" s="24" t="s">
        <v>595</v>
      </c>
      <c r="C123" s="357" t="s">
        <v>163</v>
      </c>
      <c r="D123" s="356">
        <v>49</v>
      </c>
      <c r="E123" s="256"/>
      <c r="F123" s="256"/>
      <c r="G123" s="254"/>
      <c r="H123" s="254"/>
      <c r="I123" s="252"/>
      <c r="J123" s="251"/>
      <c r="K123" s="251"/>
      <c r="L123" s="251"/>
      <c r="M123" s="251"/>
      <c r="N123" s="251"/>
      <c r="O123" s="262"/>
    </row>
    <row r="124" spans="1:15" ht="12.75">
      <c r="A124" s="238">
        <f>A123+1</f>
        <v>78</v>
      </c>
      <c r="B124" s="24" t="s">
        <v>596</v>
      </c>
      <c r="C124" s="357" t="s">
        <v>56</v>
      </c>
      <c r="D124" s="356">
        <v>24</v>
      </c>
      <c r="E124" s="256"/>
      <c r="F124" s="256"/>
      <c r="G124" s="254"/>
      <c r="H124" s="254"/>
      <c r="I124" s="251"/>
      <c r="J124" s="251"/>
      <c r="K124" s="251"/>
      <c r="L124" s="251"/>
      <c r="M124" s="251"/>
      <c r="N124" s="251"/>
      <c r="O124" s="262"/>
    </row>
    <row r="125" spans="1:15" ht="12.75">
      <c r="A125" s="238">
        <f>A100+1</f>
        <v>79</v>
      </c>
      <c r="B125" s="24" t="s">
        <v>646</v>
      </c>
      <c r="C125" s="357" t="s">
        <v>56</v>
      </c>
      <c r="D125" s="356">
        <v>18</v>
      </c>
      <c r="E125" s="256"/>
      <c r="F125" s="256"/>
      <c r="G125" s="254"/>
      <c r="H125" s="254"/>
      <c r="I125" s="252"/>
      <c r="J125" s="251"/>
      <c r="K125" s="251"/>
      <c r="L125" s="251"/>
      <c r="M125" s="251"/>
      <c r="N125" s="251"/>
      <c r="O125" s="262"/>
    </row>
    <row r="126" spans="1:15" ht="77.25" thickBot="1">
      <c r="A126" s="238">
        <f>A125+1</f>
        <v>80</v>
      </c>
      <c r="B126" s="24" t="s">
        <v>619</v>
      </c>
      <c r="C126" s="357" t="s">
        <v>47</v>
      </c>
      <c r="D126" s="356">
        <v>8</v>
      </c>
      <c r="E126" s="255"/>
      <c r="F126" s="252"/>
      <c r="G126" s="252"/>
      <c r="H126" s="255"/>
      <c r="I126" s="255"/>
      <c r="J126" s="252"/>
      <c r="K126" s="252"/>
      <c r="L126" s="252"/>
      <c r="M126" s="252"/>
      <c r="N126" s="252"/>
      <c r="O126" s="262"/>
    </row>
    <row r="127" spans="1:15" ht="30.75" customHeight="1" thickBot="1">
      <c r="A127" s="308" t="s">
        <v>630</v>
      </c>
      <c r="B127" s="309"/>
      <c r="C127" s="309"/>
      <c r="D127" s="310"/>
      <c r="E127" s="255"/>
      <c r="F127" s="252"/>
      <c r="G127" s="252"/>
      <c r="H127" s="254"/>
      <c r="I127" s="252"/>
      <c r="J127" s="251"/>
      <c r="K127" s="251"/>
      <c r="L127" s="251"/>
      <c r="M127" s="251"/>
      <c r="N127" s="251"/>
      <c r="O127" s="262"/>
    </row>
    <row r="128" spans="1:15" ht="64.5" thickBot="1">
      <c r="A128" s="238">
        <f>A126+1</f>
        <v>81</v>
      </c>
      <c r="B128" s="24" t="s">
        <v>690</v>
      </c>
      <c r="C128" s="355" t="s">
        <v>25</v>
      </c>
      <c r="D128" s="356">
        <v>1</v>
      </c>
      <c r="E128" s="255"/>
      <c r="F128" s="252"/>
      <c r="G128" s="255"/>
      <c r="H128" s="255"/>
      <c r="I128" s="252"/>
      <c r="J128" s="252"/>
      <c r="K128" s="252"/>
      <c r="L128" s="252"/>
      <c r="M128" s="252"/>
      <c r="N128" s="252"/>
      <c r="O128" s="262"/>
    </row>
    <row r="129" spans="1:15" ht="30.75" customHeight="1" thickBot="1">
      <c r="A129" s="308" t="s">
        <v>631</v>
      </c>
      <c r="B129" s="309"/>
      <c r="C129" s="309"/>
      <c r="D129" s="310"/>
      <c r="E129" s="235"/>
      <c r="F129" s="251"/>
      <c r="G129" s="251"/>
      <c r="H129" s="251"/>
      <c r="I129" s="251"/>
      <c r="J129" s="251"/>
      <c r="K129" s="251"/>
      <c r="L129" s="251"/>
      <c r="M129" s="251"/>
      <c r="N129" s="251"/>
      <c r="O129" s="262"/>
    </row>
    <row r="130" spans="1:15" ht="64.5" thickBot="1">
      <c r="A130" s="238">
        <f>A128+1</f>
        <v>82</v>
      </c>
      <c r="B130" s="24" t="s">
        <v>691</v>
      </c>
      <c r="C130" s="355" t="s">
        <v>25</v>
      </c>
      <c r="D130" s="356">
        <v>1</v>
      </c>
      <c r="E130" s="253"/>
      <c r="F130" s="252"/>
      <c r="G130" s="252"/>
      <c r="H130" s="255"/>
      <c r="I130" s="255"/>
      <c r="J130" s="252"/>
      <c r="K130" s="252"/>
      <c r="L130" s="252"/>
      <c r="M130" s="252"/>
      <c r="N130" s="252"/>
      <c r="O130" s="262"/>
    </row>
    <row r="131" spans="1:15" ht="45.75" customHeight="1" thickBot="1">
      <c r="A131" s="308" t="s">
        <v>632</v>
      </c>
      <c r="B131" s="309"/>
      <c r="C131" s="309"/>
      <c r="D131" s="310"/>
      <c r="E131" s="235"/>
      <c r="F131" s="251"/>
      <c r="G131" s="251"/>
      <c r="H131" s="251"/>
      <c r="I131" s="251"/>
      <c r="J131" s="251"/>
      <c r="K131" s="251"/>
      <c r="L131" s="251"/>
      <c r="M131" s="251"/>
      <c r="N131" s="251"/>
      <c r="O131" s="262"/>
    </row>
    <row r="132" spans="1:15" ht="12.75">
      <c r="A132" s="238">
        <f>A130+1</f>
        <v>83</v>
      </c>
      <c r="B132" s="222" t="s">
        <v>165</v>
      </c>
      <c r="C132" s="356" t="s">
        <v>53</v>
      </c>
      <c r="D132" s="356">
        <v>2</v>
      </c>
      <c r="E132" s="253"/>
      <c r="F132" s="252"/>
      <c r="G132" s="252"/>
      <c r="H132" s="255"/>
      <c r="I132" s="255"/>
      <c r="J132" s="252"/>
      <c r="K132" s="252"/>
      <c r="L132" s="252"/>
      <c r="M132" s="252"/>
      <c r="N132" s="252"/>
      <c r="O132" s="262"/>
    </row>
    <row r="133" spans="1:15" ht="12.75">
      <c r="A133" s="238">
        <f>A132+1</f>
        <v>84</v>
      </c>
      <c r="B133" s="222" t="s">
        <v>166</v>
      </c>
      <c r="C133" s="356" t="s">
        <v>53</v>
      </c>
      <c r="D133" s="356">
        <v>4</v>
      </c>
      <c r="E133" s="253"/>
      <c r="F133" s="252"/>
      <c r="G133" s="252"/>
      <c r="H133" s="255"/>
      <c r="I133" s="255"/>
      <c r="J133" s="252"/>
      <c r="K133" s="252"/>
      <c r="L133" s="252"/>
      <c r="M133" s="252"/>
      <c r="N133" s="252"/>
      <c r="O133" s="262"/>
    </row>
    <row r="134" spans="1:15" ht="12.75">
      <c r="A134" s="238">
        <f>A133+1</f>
        <v>85</v>
      </c>
      <c r="B134" s="223" t="s">
        <v>167</v>
      </c>
      <c r="C134" s="356" t="s">
        <v>53</v>
      </c>
      <c r="D134" s="356">
        <v>1</v>
      </c>
      <c r="E134" s="253"/>
      <c r="F134" s="252"/>
      <c r="G134" s="252"/>
      <c r="H134" s="255"/>
      <c r="I134" s="255"/>
      <c r="J134" s="252"/>
      <c r="K134" s="252"/>
      <c r="L134" s="252"/>
      <c r="M134" s="252"/>
      <c r="N134" s="252"/>
      <c r="O134" s="262"/>
    </row>
    <row r="135" spans="1:15" ht="12.75">
      <c r="A135" s="238">
        <f>A134+1</f>
        <v>86</v>
      </c>
      <c r="B135" s="223" t="s">
        <v>600</v>
      </c>
      <c r="C135" s="356" t="s">
        <v>53</v>
      </c>
      <c r="D135" s="356">
        <v>1</v>
      </c>
      <c r="E135" s="253"/>
      <c r="F135" s="252"/>
      <c r="G135" s="252"/>
      <c r="H135" s="255"/>
      <c r="I135" s="255"/>
      <c r="J135" s="252"/>
      <c r="K135" s="252"/>
      <c r="L135" s="252"/>
      <c r="M135" s="252"/>
      <c r="N135" s="252"/>
      <c r="O135" s="262"/>
    </row>
    <row r="136" spans="1:15" ht="25.5">
      <c r="A136" s="238">
        <f>A135+1</f>
        <v>87</v>
      </c>
      <c r="B136" s="222" t="s">
        <v>656</v>
      </c>
      <c r="C136" s="356" t="s">
        <v>53</v>
      </c>
      <c r="D136" s="356">
        <v>10</v>
      </c>
      <c r="E136" s="253"/>
      <c r="F136" s="252"/>
      <c r="G136" s="252"/>
      <c r="H136" s="255"/>
      <c r="I136" s="255"/>
      <c r="J136" s="252"/>
      <c r="K136" s="252"/>
      <c r="L136" s="252"/>
      <c r="M136" s="252"/>
      <c r="N136" s="252"/>
      <c r="O136" s="262"/>
    </row>
    <row r="137" spans="1:15" ht="26.25" thickBot="1">
      <c r="A137" s="238">
        <f>A136+1</f>
        <v>88</v>
      </c>
      <c r="B137" s="24" t="s">
        <v>662</v>
      </c>
      <c r="C137" s="355" t="s">
        <v>25</v>
      </c>
      <c r="D137" s="356">
        <v>5</v>
      </c>
      <c r="E137" s="253"/>
      <c r="F137" s="252"/>
      <c r="G137" s="252"/>
      <c r="H137" s="255"/>
      <c r="I137" s="255"/>
      <c r="J137" s="252"/>
      <c r="K137" s="252"/>
      <c r="L137" s="252"/>
      <c r="M137" s="252"/>
      <c r="N137" s="252"/>
      <c r="O137" s="262"/>
    </row>
    <row r="138" spans="1:15" ht="15.75" thickBot="1">
      <c r="A138" s="308" t="s">
        <v>633</v>
      </c>
      <c r="B138" s="309"/>
      <c r="C138" s="309"/>
      <c r="D138" s="310"/>
      <c r="E138" s="253"/>
      <c r="F138" s="252"/>
      <c r="G138" s="252"/>
      <c r="H138" s="255"/>
      <c r="I138" s="255"/>
      <c r="J138" s="252"/>
      <c r="K138" s="252"/>
      <c r="L138" s="252"/>
      <c r="M138" s="252"/>
      <c r="N138" s="252"/>
      <c r="O138" s="262"/>
    </row>
    <row r="139" spans="1:15" ht="25.5">
      <c r="A139" s="238">
        <f>A137+1</f>
        <v>89</v>
      </c>
      <c r="B139" s="24" t="s">
        <v>585</v>
      </c>
      <c r="C139" s="355" t="s">
        <v>47</v>
      </c>
      <c r="D139" s="356">
        <v>301</v>
      </c>
      <c r="E139" s="253"/>
      <c r="F139" s="252"/>
      <c r="G139" s="252"/>
      <c r="H139" s="255"/>
      <c r="I139" s="255"/>
      <c r="J139" s="252"/>
      <c r="K139" s="252"/>
      <c r="L139" s="252"/>
      <c r="M139" s="252"/>
      <c r="N139" s="252"/>
      <c r="O139" s="262"/>
    </row>
    <row r="140" spans="1:15" ht="25.5">
      <c r="A140" s="238">
        <f>A139+1</f>
        <v>90</v>
      </c>
      <c r="B140" s="24" t="s">
        <v>573</v>
      </c>
      <c r="C140" s="357" t="s">
        <v>47</v>
      </c>
      <c r="D140" s="360">
        <v>60</v>
      </c>
      <c r="E140" s="253"/>
      <c r="F140" s="252"/>
      <c r="G140" s="252"/>
      <c r="H140" s="255"/>
      <c r="I140" s="255"/>
      <c r="J140" s="252"/>
      <c r="K140" s="252"/>
      <c r="L140" s="252"/>
      <c r="M140" s="252"/>
      <c r="N140" s="252"/>
      <c r="O140" s="262"/>
    </row>
    <row r="141" spans="1:15" ht="51">
      <c r="A141" s="238">
        <f>A140+1</f>
        <v>91</v>
      </c>
      <c r="B141" s="24" t="s">
        <v>164</v>
      </c>
      <c r="C141" s="355" t="s">
        <v>47</v>
      </c>
      <c r="D141" s="356">
        <v>455</v>
      </c>
      <c r="E141" s="253"/>
      <c r="F141" s="252"/>
      <c r="G141" s="252"/>
      <c r="H141" s="255"/>
      <c r="I141" s="255"/>
      <c r="J141" s="252"/>
      <c r="K141" s="252"/>
      <c r="L141" s="252"/>
      <c r="M141" s="252"/>
      <c r="N141" s="252"/>
      <c r="O141" s="262"/>
    </row>
    <row r="142" spans="1:15" ht="26.25" thickBot="1">
      <c r="A142" s="238">
        <f>A141+1</f>
        <v>92</v>
      </c>
      <c r="B142" s="11" t="s">
        <v>657</v>
      </c>
      <c r="C142" s="355" t="s">
        <v>44</v>
      </c>
      <c r="D142" s="356">
        <v>1</v>
      </c>
      <c r="E142" s="253"/>
      <c r="F142" s="252"/>
      <c r="G142" s="252"/>
      <c r="H142" s="255"/>
      <c r="I142" s="255"/>
      <c r="J142" s="252"/>
      <c r="K142" s="252"/>
      <c r="L142" s="252"/>
      <c r="M142" s="252"/>
      <c r="N142" s="252"/>
      <c r="O142" s="262"/>
    </row>
    <row r="143" spans="1:15" ht="15.75" thickBot="1">
      <c r="A143" s="308" t="s">
        <v>634</v>
      </c>
      <c r="B143" s="309"/>
      <c r="C143" s="309"/>
      <c r="D143" s="310"/>
      <c r="E143" s="255"/>
      <c r="F143" s="252"/>
      <c r="G143" s="252"/>
      <c r="H143" s="255"/>
      <c r="I143" s="252"/>
      <c r="J143" s="252"/>
      <c r="K143" s="252"/>
      <c r="L143" s="252"/>
      <c r="M143" s="252"/>
      <c r="N143" s="252"/>
      <c r="O143" s="262"/>
    </row>
    <row r="144" spans="1:15" ht="25.5">
      <c r="A144" s="238">
        <f>A142+1</f>
        <v>93</v>
      </c>
      <c r="B144" s="24" t="s">
        <v>594</v>
      </c>
      <c r="C144" s="357" t="s">
        <v>163</v>
      </c>
      <c r="D144" s="356">
        <v>1071</v>
      </c>
      <c r="E144" s="256"/>
      <c r="F144" s="256"/>
      <c r="G144" s="254"/>
      <c r="H144" s="254"/>
      <c r="I144" s="252"/>
      <c r="J144" s="251"/>
      <c r="K144" s="251"/>
      <c r="L144" s="251"/>
      <c r="M144" s="251"/>
      <c r="N144" s="251"/>
      <c r="O144" s="262"/>
    </row>
    <row r="145" spans="1:15" ht="25.5">
      <c r="A145" s="238">
        <f>A144+1</f>
        <v>94</v>
      </c>
      <c r="B145" s="24" t="s">
        <v>595</v>
      </c>
      <c r="C145" s="357" t="s">
        <v>163</v>
      </c>
      <c r="D145" s="356">
        <v>1071</v>
      </c>
      <c r="E145" s="256"/>
      <c r="F145" s="256"/>
      <c r="G145" s="254"/>
      <c r="H145" s="254"/>
      <c r="I145" s="252"/>
      <c r="J145" s="251"/>
      <c r="K145" s="251"/>
      <c r="L145" s="251"/>
      <c r="M145" s="251"/>
      <c r="N145" s="251"/>
      <c r="O145" s="262"/>
    </row>
    <row r="146" spans="1:15" ht="12.75">
      <c r="A146" s="238">
        <f>A144+1</f>
        <v>94</v>
      </c>
      <c r="B146" s="24" t="s">
        <v>596</v>
      </c>
      <c r="C146" s="357" t="s">
        <v>56</v>
      </c>
      <c r="D146" s="356">
        <v>432.4</v>
      </c>
      <c r="E146" s="256"/>
      <c r="F146" s="256"/>
      <c r="G146" s="254"/>
      <c r="H146" s="254"/>
      <c r="I146" s="251"/>
      <c r="J146" s="251"/>
      <c r="K146" s="251"/>
      <c r="L146" s="251"/>
      <c r="M146" s="251"/>
      <c r="N146" s="251"/>
      <c r="O146" s="262"/>
    </row>
    <row r="147" spans="1:15" ht="25.5">
      <c r="A147" s="238">
        <f>A146+1</f>
        <v>95</v>
      </c>
      <c r="B147" s="24" t="s">
        <v>660</v>
      </c>
      <c r="C147" s="357" t="s">
        <v>163</v>
      </c>
      <c r="D147" s="356">
        <v>12</v>
      </c>
      <c r="E147" s="256"/>
      <c r="F147" s="256"/>
      <c r="G147" s="256"/>
      <c r="H147" s="254"/>
      <c r="I147" s="252"/>
      <c r="J147" s="251"/>
      <c r="K147" s="251"/>
      <c r="L147" s="251"/>
      <c r="M147" s="251"/>
      <c r="N147" s="251"/>
      <c r="O147" s="262"/>
    </row>
    <row r="148" spans="1:15" ht="25.5">
      <c r="A148" s="238">
        <f>A146+1</f>
        <v>95</v>
      </c>
      <c r="B148" s="24" t="s">
        <v>659</v>
      </c>
      <c r="C148" s="357" t="s">
        <v>163</v>
      </c>
      <c r="D148" s="356">
        <v>10</v>
      </c>
      <c r="E148" s="256"/>
      <c r="F148" s="256"/>
      <c r="G148" s="256"/>
      <c r="H148" s="254"/>
      <c r="I148" s="252"/>
      <c r="J148" s="251"/>
      <c r="K148" s="251"/>
      <c r="L148" s="251"/>
      <c r="M148" s="251"/>
      <c r="N148" s="251"/>
      <c r="O148" s="262"/>
    </row>
    <row r="149" spans="1:15" ht="25.5">
      <c r="A149" s="238">
        <f>A148+1</f>
        <v>96</v>
      </c>
      <c r="B149" s="24" t="s">
        <v>658</v>
      </c>
      <c r="C149" s="357" t="s">
        <v>163</v>
      </c>
      <c r="D149" s="356">
        <v>10</v>
      </c>
      <c r="E149" s="256"/>
      <c r="F149" s="256"/>
      <c r="G149" s="256"/>
      <c r="H149" s="254"/>
      <c r="I149" s="252"/>
      <c r="J149" s="251"/>
      <c r="K149" s="251"/>
      <c r="L149" s="251"/>
      <c r="M149" s="251"/>
      <c r="N149" s="251"/>
      <c r="O149" s="262"/>
    </row>
    <row r="150" spans="1:15" ht="12.75">
      <c r="A150" s="261"/>
      <c r="B150" s="321" t="s">
        <v>694</v>
      </c>
      <c r="C150" s="322"/>
      <c r="D150" s="322"/>
      <c r="E150" s="322"/>
      <c r="F150" s="322"/>
      <c r="G150" s="322"/>
      <c r="H150" s="322"/>
      <c r="I150" s="322"/>
      <c r="J150" s="323"/>
      <c r="K150" s="252"/>
      <c r="L150" s="252"/>
      <c r="M150" s="252"/>
      <c r="N150" s="252"/>
      <c r="O150" s="252"/>
    </row>
    <row r="151" spans="1:15" ht="12.75">
      <c r="A151" s="174"/>
      <c r="B151" s="7"/>
      <c r="C151" s="364"/>
      <c r="D151" s="364"/>
      <c r="E151" s="247"/>
      <c r="F151" s="248"/>
      <c r="G151" s="248"/>
      <c r="H151" s="247"/>
      <c r="I151" s="249"/>
      <c r="J151" s="248"/>
      <c r="K151" s="248"/>
      <c r="L151" s="248"/>
      <c r="M151" s="248"/>
      <c r="N151" s="248"/>
      <c r="O151" s="248"/>
    </row>
    <row r="153" spans="1:13" ht="12.75">
      <c r="A153" s="21" t="s">
        <v>8</v>
      </c>
      <c r="B153" s="48"/>
      <c r="C153" s="167" t="s">
        <v>669</v>
      </c>
      <c r="D153" s="167"/>
      <c r="E153" s="25"/>
      <c r="F153" s="25"/>
      <c r="G153" s="64"/>
      <c r="H153" s="25"/>
      <c r="I153" s="21"/>
      <c r="J153" s="21"/>
      <c r="K153" s="21"/>
      <c r="L153" s="21"/>
      <c r="M153" s="21"/>
    </row>
    <row r="154" spans="1:13" ht="12.75">
      <c r="A154" s="21"/>
      <c r="B154" s="48"/>
      <c r="C154" s="167" t="s">
        <v>668</v>
      </c>
      <c r="D154" s="167"/>
      <c r="E154" s="25"/>
      <c r="F154" s="25"/>
      <c r="G154" s="64"/>
      <c r="H154" s="25"/>
      <c r="I154" s="21"/>
      <c r="J154" s="21"/>
      <c r="K154" s="21"/>
      <c r="L154" s="21"/>
      <c r="M154" s="21"/>
    </row>
    <row r="155" spans="1:13" ht="12.75">
      <c r="A155" s="167" t="s">
        <v>665</v>
      </c>
      <c r="B155" s="21"/>
      <c r="D155" s="213"/>
      <c r="E155" s="25"/>
      <c r="F155" s="25"/>
      <c r="G155" s="25"/>
      <c r="H155" s="25"/>
      <c r="I155" s="21"/>
      <c r="J155" s="21"/>
      <c r="K155" s="21"/>
      <c r="L155" s="21"/>
      <c r="M155" s="21"/>
    </row>
    <row r="156" spans="1:13" ht="12.75">
      <c r="A156" s="21"/>
      <c r="B156" s="21"/>
      <c r="D156" s="79"/>
      <c r="E156" s="25"/>
      <c r="F156" s="25"/>
      <c r="G156" s="64"/>
      <c r="H156" s="25"/>
      <c r="I156" s="21"/>
      <c r="J156" s="21"/>
      <c r="K156" s="21"/>
      <c r="L156" s="21"/>
      <c r="M156" s="21"/>
    </row>
    <row r="157" spans="1:13" ht="12.75">
      <c r="A157" t="s">
        <v>666</v>
      </c>
      <c r="B157" s="49"/>
      <c r="C157" s="219" t="s">
        <v>669</v>
      </c>
      <c r="D157" s="79"/>
      <c r="E157" s="49"/>
      <c r="F157" s="25"/>
      <c r="G157" s="25"/>
      <c r="H157" s="25"/>
      <c r="I157" s="21"/>
      <c r="J157" s="21"/>
      <c r="K157" s="21"/>
      <c r="L157" s="21"/>
      <c r="M157" s="21"/>
    </row>
    <row r="158" spans="1:13" ht="12.75">
      <c r="A158" s="21"/>
      <c r="B158" s="48"/>
      <c r="C158" s="167" t="s">
        <v>668</v>
      </c>
      <c r="D158" s="167"/>
      <c r="E158" s="25"/>
      <c r="F158" s="25"/>
      <c r="G158" s="64"/>
      <c r="H158" s="25"/>
      <c r="I158" s="21"/>
      <c r="J158" s="21"/>
      <c r="K158" s="21"/>
      <c r="L158" s="21"/>
      <c r="M158" s="21"/>
    </row>
    <row r="159" spans="1:9" ht="12.75">
      <c r="A159" t="s">
        <v>667</v>
      </c>
      <c r="D159" s="167"/>
      <c r="I159"/>
    </row>
  </sheetData>
  <sheetProtection/>
  <mergeCells count="33">
    <mergeCell ref="B150:J150"/>
    <mergeCell ref="A22:D22"/>
    <mergeCell ref="B31:D31"/>
    <mergeCell ref="B91:D91"/>
    <mergeCell ref="B104:D104"/>
    <mergeCell ref="B108:D108"/>
    <mergeCell ref="A121:D121"/>
    <mergeCell ref="A127:D127"/>
    <mergeCell ref="A129:D129"/>
    <mergeCell ref="A53:D53"/>
    <mergeCell ref="A57:D57"/>
    <mergeCell ref="A59:D59"/>
    <mergeCell ref="A71:D71"/>
    <mergeCell ref="A131:D131"/>
    <mergeCell ref="A138:D138"/>
    <mergeCell ref="A143:D143"/>
    <mergeCell ref="A2:O2"/>
    <mergeCell ref="A3:O3"/>
    <mergeCell ref="A5:B5"/>
    <mergeCell ref="A6:B6"/>
    <mergeCell ref="A7:O7"/>
    <mergeCell ref="A8:B8"/>
    <mergeCell ref="A14:A15"/>
    <mergeCell ref="B14:B15"/>
    <mergeCell ref="C14:C15"/>
    <mergeCell ref="D14:D15"/>
    <mergeCell ref="A103:D103"/>
    <mergeCell ref="A115:D115"/>
    <mergeCell ref="G11:I11"/>
    <mergeCell ref="J11:L11"/>
    <mergeCell ref="A17:D17"/>
    <mergeCell ref="E14:J14"/>
    <mergeCell ref="K14:O14"/>
  </mergeCells>
  <conditionalFormatting sqref="B53">
    <cfRule type="cellIs" priority="1" dxfId="0" operator="equal" stopIfTrue="1">
      <formula>0</formula>
    </cfRule>
  </conditionalFormatting>
  <conditionalFormatting sqref="B143 B31:B32 B49 B34 B37 B39:B41">
    <cfRule type="cellIs" priority="18" dxfId="0" operator="equal" stopIfTrue="1">
      <formula>0</formula>
    </cfRule>
  </conditionalFormatting>
  <conditionalFormatting sqref="B117">
    <cfRule type="cellIs" priority="17" dxfId="0" operator="equal" stopIfTrue="1">
      <formula>0</formula>
    </cfRule>
  </conditionalFormatting>
  <conditionalFormatting sqref="B22">
    <cfRule type="cellIs" priority="16" dxfId="0" operator="equal" stopIfTrue="1">
      <formula>0</formula>
    </cfRule>
  </conditionalFormatting>
  <conditionalFormatting sqref="B63:B64">
    <cfRule type="cellIs" priority="12" dxfId="0" operator="equal" stopIfTrue="1">
      <formula>0</formula>
    </cfRule>
  </conditionalFormatting>
  <conditionalFormatting sqref="B23">
    <cfRule type="cellIs" priority="15" dxfId="0" operator="equal" stopIfTrue="1">
      <formula>0</formula>
    </cfRule>
  </conditionalFormatting>
  <conditionalFormatting sqref="B59">
    <cfRule type="cellIs" priority="11" dxfId="0" operator="equal" stopIfTrue="1">
      <formula>0</formula>
    </cfRule>
  </conditionalFormatting>
  <conditionalFormatting sqref="B134 B132">
    <cfRule type="cellIs" priority="10" dxfId="0" operator="equal" stopIfTrue="1">
      <formula>0</formula>
    </cfRule>
  </conditionalFormatting>
  <conditionalFormatting sqref="B38">
    <cfRule type="cellIs" priority="9" dxfId="0" operator="equal" stopIfTrue="1">
      <formula>0</formula>
    </cfRule>
  </conditionalFormatting>
  <conditionalFormatting sqref="B33">
    <cfRule type="cellIs" priority="8" dxfId="0" operator="equal" stopIfTrue="1">
      <formula>0</formula>
    </cfRule>
  </conditionalFormatting>
  <conditionalFormatting sqref="B42">
    <cfRule type="cellIs" priority="7" dxfId="0" operator="equal" stopIfTrue="1">
      <formula>0</formula>
    </cfRule>
  </conditionalFormatting>
  <conditionalFormatting sqref="B57">
    <cfRule type="cellIs" priority="6" dxfId="0" operator="equal" stopIfTrue="1">
      <formula>0</formula>
    </cfRule>
  </conditionalFormatting>
  <conditionalFormatting sqref="B36">
    <cfRule type="cellIs" priority="3" dxfId="0" operator="equal" stopIfTrue="1">
      <formula>0</formula>
    </cfRule>
  </conditionalFormatting>
  <conditionalFormatting sqref="B35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31496062992125984" footer="0.31496062992125984"/>
  <pageSetup fitToHeight="0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9.140625" defaultRowHeight="12.75" outlineLevelRow="1"/>
  <cols>
    <col min="1" max="1" width="10.57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67" customWidth="1"/>
    <col min="6" max="6" width="6.421875" style="0" customWidth="1"/>
    <col min="7" max="7" width="7.57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19</v>
      </c>
      <c r="I1" s="78">
        <v>0.08</v>
      </c>
    </row>
    <row r="2" spans="1:15" s="1" customFormat="1" ht="15.75" collapsed="1" thickBot="1">
      <c r="A2" s="319" t="s">
        <v>354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</row>
    <row r="3" spans="1:15" s="1" customFormat="1" ht="16.5" thickTop="1">
      <c r="A3" s="344" t="s">
        <v>119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345" t="s">
        <v>26</v>
      </c>
      <c r="B5" s="345"/>
      <c r="C5" s="345" t="e">
        <f>#REF!</f>
        <v>#REF!</v>
      </c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s="1" customFormat="1" ht="12.75">
      <c r="A6" s="345" t="s">
        <v>27</v>
      </c>
      <c r="B6" s="345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345" t="s">
        <v>28</v>
      </c>
      <c r="B7" s="345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345" t="s">
        <v>29</v>
      </c>
      <c r="B8" s="345"/>
      <c r="C8" s="4" t="e">
        <f>#REF!</f>
        <v>#REF!</v>
      </c>
      <c r="D8" s="5"/>
      <c r="E8" s="151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6"/>
      <c r="B9" s="36"/>
      <c r="C9" s="4"/>
      <c r="D9" s="5"/>
      <c r="E9" s="151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6"/>
      <c r="B10" s="36"/>
      <c r="C10" s="28"/>
      <c r="D10" s="29"/>
      <c r="E10" s="151"/>
      <c r="F10" s="5"/>
      <c r="H10" s="7"/>
      <c r="I10" s="65" t="s">
        <v>17</v>
      </c>
      <c r="J10" s="8">
        <f>O277</f>
        <v>26570.19</v>
      </c>
      <c r="K10" s="7" t="s">
        <v>16</v>
      </c>
      <c r="L10" s="5"/>
      <c r="M10" s="5"/>
      <c r="N10" s="5"/>
      <c r="O10" s="5"/>
    </row>
    <row r="11" spans="1:15" s="1" customFormat="1" ht="12.75">
      <c r="A11" s="36"/>
      <c r="B11" s="36"/>
      <c r="C11" s="28"/>
      <c r="D11" s="29"/>
      <c r="E11" s="151"/>
      <c r="F11" s="5"/>
      <c r="G11" s="347" t="s">
        <v>12</v>
      </c>
      <c r="H11" s="347"/>
      <c r="I11" s="347"/>
      <c r="J11" s="348" t="str">
        <f>'Būvdarbu koptāme'!H15</f>
        <v>2017.gada ___.________________</v>
      </c>
      <c r="K11" s="348"/>
      <c r="L11" s="348"/>
      <c r="M11" s="5"/>
      <c r="N11" s="5"/>
      <c r="O11" s="5"/>
    </row>
    <row r="12" spans="1:15" s="1" customFormat="1" ht="12.75">
      <c r="A12" s="36"/>
      <c r="B12" s="36"/>
      <c r="C12" s="28"/>
      <c r="D12" s="29"/>
      <c r="E12" s="151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7" t="s">
        <v>21</v>
      </c>
      <c r="B13" s="2"/>
      <c r="C13" s="2"/>
      <c r="D13" s="27"/>
      <c r="E13" s="17"/>
      <c r="F13" s="2"/>
      <c r="G13" s="2"/>
      <c r="H13" s="6"/>
      <c r="I13" s="7"/>
      <c r="J13" s="8"/>
      <c r="K13" s="7"/>
      <c r="M13" s="336"/>
      <c r="N13" s="336"/>
      <c r="O13" s="7"/>
    </row>
    <row r="14" spans="1:15" s="1" customFormat="1" ht="18.75" customHeight="1">
      <c r="A14" s="337" t="s">
        <v>30</v>
      </c>
      <c r="B14" s="339" t="s">
        <v>31</v>
      </c>
      <c r="C14" s="341" t="s">
        <v>32</v>
      </c>
      <c r="D14" s="341" t="s">
        <v>33</v>
      </c>
      <c r="E14" s="339" t="s">
        <v>34</v>
      </c>
      <c r="F14" s="339"/>
      <c r="G14" s="339"/>
      <c r="H14" s="339"/>
      <c r="I14" s="339"/>
      <c r="J14" s="339"/>
      <c r="K14" s="339" t="s">
        <v>35</v>
      </c>
      <c r="L14" s="339" t="s">
        <v>35</v>
      </c>
      <c r="M14" s="339"/>
      <c r="N14" s="339"/>
      <c r="O14" s="343"/>
    </row>
    <row r="15" spans="1:15" s="1" customFormat="1" ht="58.5" customHeight="1" thickBot="1">
      <c r="A15" s="338"/>
      <c r="B15" s="340"/>
      <c r="C15" s="342"/>
      <c r="D15" s="342"/>
      <c r="E15" s="155" t="s">
        <v>49</v>
      </c>
      <c r="F15" s="68" t="s">
        <v>37</v>
      </c>
      <c r="G15" s="68" t="s">
        <v>38</v>
      </c>
      <c r="H15" s="69" t="s">
        <v>39</v>
      </c>
      <c r="I15" s="68" t="s">
        <v>40</v>
      </c>
      <c r="J15" s="68" t="s">
        <v>48</v>
      </c>
      <c r="K15" s="68" t="s">
        <v>41</v>
      </c>
      <c r="L15" s="68" t="s">
        <v>42</v>
      </c>
      <c r="M15" s="68" t="s">
        <v>43</v>
      </c>
      <c r="N15" s="68" t="s">
        <v>40</v>
      </c>
      <c r="O15" s="70" t="s">
        <v>48</v>
      </c>
    </row>
    <row r="16" spans="1:15" s="9" customFormat="1" ht="15" customHeight="1" thickBot="1">
      <c r="A16" s="30">
        <v>1</v>
      </c>
      <c r="B16" s="30">
        <v>2</v>
      </c>
      <c r="C16" s="30">
        <v>3</v>
      </c>
      <c r="D16" s="30">
        <v>4</v>
      </c>
      <c r="E16" s="158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1">
        <v>15</v>
      </c>
    </row>
    <row r="17" spans="1:15" s="9" customFormat="1" ht="15" customHeight="1" thickBot="1">
      <c r="A17" s="333" t="s">
        <v>204</v>
      </c>
      <c r="B17" s="334"/>
      <c r="C17" s="334"/>
      <c r="D17" s="334"/>
      <c r="E17" s="334"/>
      <c r="F17" s="334"/>
      <c r="G17" s="334"/>
      <c r="H17" s="334"/>
      <c r="I17" s="334"/>
      <c r="J17" s="335"/>
      <c r="K17" s="85"/>
      <c r="L17" s="85"/>
      <c r="M17" s="85"/>
      <c r="N17" s="85"/>
      <c r="O17" s="92"/>
    </row>
    <row r="18" spans="1:15" s="9" customFormat="1" ht="15" customHeight="1" thickBot="1">
      <c r="A18" s="179"/>
      <c r="B18" s="349" t="s">
        <v>230</v>
      </c>
      <c r="C18" s="350"/>
      <c r="D18" s="350"/>
      <c r="E18" s="350"/>
      <c r="F18" s="350"/>
      <c r="G18" s="351"/>
      <c r="H18" s="179"/>
      <c r="I18" s="179"/>
      <c r="J18" s="179"/>
      <c r="K18" s="20"/>
      <c r="L18" s="20"/>
      <c r="M18" s="20"/>
      <c r="N18" s="20"/>
      <c r="O18" s="20"/>
    </row>
    <row r="19" spans="1:15" s="174" customFormat="1" ht="15" customHeight="1">
      <c r="A19" s="93" t="s">
        <v>205</v>
      </c>
      <c r="B19" s="94" t="s">
        <v>120</v>
      </c>
      <c r="C19" s="95" t="s">
        <v>54</v>
      </c>
      <c r="D19" s="95">
        <v>30</v>
      </c>
      <c r="E19" s="178">
        <v>0.2</v>
      </c>
      <c r="F19" s="168">
        <f aca="true" t="shared" si="0" ref="F19:F57">$F$1</f>
        <v>3.8</v>
      </c>
      <c r="G19" s="168">
        <f>ROUND(E19*F19,2)</f>
        <v>0.76</v>
      </c>
      <c r="H19" s="168"/>
      <c r="I19" s="168">
        <f>ROUND(G19*$I$1,2)</f>
        <v>0.06</v>
      </c>
      <c r="J19" s="169">
        <f>SUM(G19:I19)</f>
        <v>0.82</v>
      </c>
      <c r="K19" s="169">
        <f>ROUND(D19*E19,2)</f>
        <v>6</v>
      </c>
      <c r="L19" s="169">
        <f>ROUND(D19*G19,2)</f>
        <v>22.8</v>
      </c>
      <c r="M19" s="169">
        <f>ROUND(D19*H19,2)</f>
        <v>0</v>
      </c>
      <c r="N19" s="169">
        <f>ROUND(I19*D19,2)</f>
        <v>1.8</v>
      </c>
      <c r="O19" s="169">
        <f>SUM(L19:N19)</f>
        <v>24.6</v>
      </c>
    </row>
    <row r="20" spans="1:15" s="175" customFormat="1" ht="15" customHeight="1">
      <c r="A20" s="93" t="s">
        <v>206</v>
      </c>
      <c r="B20" s="94" t="s">
        <v>121</v>
      </c>
      <c r="C20" s="95" t="s">
        <v>54</v>
      </c>
      <c r="D20" s="95">
        <v>30</v>
      </c>
      <c r="E20" s="173">
        <v>0.1</v>
      </c>
      <c r="F20" s="168">
        <f t="shared" si="0"/>
        <v>3.8</v>
      </c>
      <c r="G20" s="168">
        <f aca="true" t="shared" si="1" ref="G20:G31">ROUND(E20*F20,2)</f>
        <v>0.38</v>
      </c>
      <c r="H20" s="168"/>
      <c r="I20" s="168">
        <f aca="true" t="shared" si="2" ref="I20:I31">ROUND(G20*$I$1,2)</f>
        <v>0.03</v>
      </c>
      <c r="J20" s="169">
        <f aca="true" t="shared" si="3" ref="J20:J31">SUM(G20:I20)</f>
        <v>0.41</v>
      </c>
      <c r="K20" s="170">
        <f aca="true" t="shared" si="4" ref="K20:K31">ROUND(D20*E20,2)</f>
        <v>3</v>
      </c>
      <c r="L20" s="170">
        <f aca="true" t="shared" si="5" ref="L20:L31">ROUND(D20*G20,2)</f>
        <v>11.4</v>
      </c>
      <c r="M20" s="170">
        <f aca="true" t="shared" si="6" ref="M20:M31">ROUND(D20*H20,2)</f>
        <v>0</v>
      </c>
      <c r="N20" s="170">
        <f aca="true" t="shared" si="7" ref="N20:N31">ROUND(I20*D20,2)</f>
        <v>0.9</v>
      </c>
      <c r="O20" s="170">
        <f>SUM(L20:N20)</f>
        <v>12.3</v>
      </c>
    </row>
    <row r="21" spans="1:15" s="175" customFormat="1" ht="15" customHeight="1">
      <c r="A21" s="93" t="s">
        <v>207</v>
      </c>
      <c r="B21" s="94" t="s">
        <v>217</v>
      </c>
      <c r="C21" s="95" t="s">
        <v>55</v>
      </c>
      <c r="D21" s="95">
        <v>0.65</v>
      </c>
      <c r="E21" s="173">
        <v>1.2</v>
      </c>
      <c r="F21" s="168">
        <f t="shared" si="0"/>
        <v>3.8</v>
      </c>
      <c r="G21" s="168">
        <f t="shared" si="1"/>
        <v>4.56</v>
      </c>
      <c r="H21" s="168"/>
      <c r="I21" s="168">
        <f t="shared" si="2"/>
        <v>0.36</v>
      </c>
      <c r="J21" s="169">
        <f t="shared" si="3"/>
        <v>4.92</v>
      </c>
      <c r="K21" s="170">
        <f t="shared" si="4"/>
        <v>0.78</v>
      </c>
      <c r="L21" s="170">
        <f t="shared" si="5"/>
        <v>2.96</v>
      </c>
      <c r="M21" s="170">
        <f t="shared" si="6"/>
        <v>0</v>
      </c>
      <c r="N21" s="170">
        <f t="shared" si="7"/>
        <v>0.23</v>
      </c>
      <c r="O21" s="170">
        <f aca="true" t="shared" si="8" ref="O21:O31">SUM(L21:N21)</f>
        <v>3.19</v>
      </c>
    </row>
    <row r="22" spans="1:15" s="175" customFormat="1" ht="51">
      <c r="A22" s="215" t="s">
        <v>208</v>
      </c>
      <c r="B22" s="94" t="s">
        <v>218</v>
      </c>
      <c r="C22" s="95" t="s">
        <v>44</v>
      </c>
      <c r="D22" s="95">
        <v>1</v>
      </c>
      <c r="E22" s="173">
        <v>16</v>
      </c>
      <c r="F22" s="168">
        <f t="shared" si="0"/>
        <v>3.8</v>
      </c>
      <c r="G22" s="168">
        <f t="shared" si="1"/>
        <v>60.8</v>
      </c>
      <c r="H22" s="168"/>
      <c r="I22" s="168">
        <f>ROUND(G22*$I$1,2)+110</f>
        <v>114.86</v>
      </c>
      <c r="J22" s="169">
        <f t="shared" si="3"/>
        <v>175.66</v>
      </c>
      <c r="K22" s="170">
        <f t="shared" si="4"/>
        <v>16</v>
      </c>
      <c r="L22" s="170">
        <f t="shared" si="5"/>
        <v>60.8</v>
      </c>
      <c r="M22" s="170">
        <f t="shared" si="6"/>
        <v>0</v>
      </c>
      <c r="N22" s="170">
        <f t="shared" si="7"/>
        <v>114.86</v>
      </c>
      <c r="O22" s="170">
        <f>SUM(L22:N22)</f>
        <v>175.66</v>
      </c>
    </row>
    <row r="23" spans="1:15" s="175" customFormat="1" ht="25.5">
      <c r="A23" s="215" t="s">
        <v>209</v>
      </c>
      <c r="B23" s="94" t="s">
        <v>219</v>
      </c>
      <c r="C23" s="95" t="s">
        <v>47</v>
      </c>
      <c r="D23" s="95">
        <v>45</v>
      </c>
      <c r="E23" s="173">
        <v>0.04</v>
      </c>
      <c r="F23" s="168">
        <f t="shared" si="0"/>
        <v>3.8</v>
      </c>
      <c r="G23" s="168">
        <f t="shared" si="1"/>
        <v>0.15</v>
      </c>
      <c r="H23" s="168"/>
      <c r="I23" s="168">
        <f t="shared" si="2"/>
        <v>0.01</v>
      </c>
      <c r="J23" s="169">
        <f t="shared" si="3"/>
        <v>0.16</v>
      </c>
      <c r="K23" s="170">
        <f t="shared" si="4"/>
        <v>1.8</v>
      </c>
      <c r="L23" s="170">
        <f t="shared" si="5"/>
        <v>6.75</v>
      </c>
      <c r="M23" s="170">
        <f t="shared" si="6"/>
        <v>0</v>
      </c>
      <c r="N23" s="170">
        <f t="shared" si="7"/>
        <v>0.45</v>
      </c>
      <c r="O23" s="170">
        <f t="shared" si="8"/>
        <v>7.2</v>
      </c>
    </row>
    <row r="24" spans="1:15" s="175" customFormat="1" ht="25.5">
      <c r="A24" s="215" t="s">
        <v>210</v>
      </c>
      <c r="B24" s="94" t="s">
        <v>220</v>
      </c>
      <c r="C24" s="95" t="s">
        <v>45</v>
      </c>
      <c r="D24" s="95">
        <v>5</v>
      </c>
      <c r="E24" s="216">
        <v>0.5</v>
      </c>
      <c r="F24" s="168">
        <f t="shared" si="0"/>
        <v>3.8</v>
      </c>
      <c r="G24" s="168">
        <f t="shared" si="1"/>
        <v>1.9</v>
      </c>
      <c r="H24" s="168"/>
      <c r="I24" s="168">
        <f t="shared" si="2"/>
        <v>0.15</v>
      </c>
      <c r="J24" s="169">
        <f t="shared" si="3"/>
        <v>2.05</v>
      </c>
      <c r="K24" s="170">
        <f t="shared" si="4"/>
        <v>2.5</v>
      </c>
      <c r="L24" s="170">
        <f t="shared" si="5"/>
        <v>9.5</v>
      </c>
      <c r="M24" s="170">
        <f t="shared" si="6"/>
        <v>0</v>
      </c>
      <c r="N24" s="170">
        <f t="shared" si="7"/>
        <v>0.75</v>
      </c>
      <c r="O24" s="170">
        <f t="shared" si="8"/>
        <v>10.25</v>
      </c>
    </row>
    <row r="25" spans="1:15" s="175" customFormat="1" ht="25.5">
      <c r="A25" s="215" t="s">
        <v>211</v>
      </c>
      <c r="B25" s="94" t="s">
        <v>123</v>
      </c>
      <c r="C25" s="95" t="s">
        <v>55</v>
      </c>
      <c r="D25" s="95">
        <v>2.7</v>
      </c>
      <c r="E25" s="173">
        <v>1.39</v>
      </c>
      <c r="F25" s="168">
        <f t="shared" si="0"/>
        <v>3.8</v>
      </c>
      <c r="G25" s="168">
        <f t="shared" si="1"/>
        <v>5.28</v>
      </c>
      <c r="H25" s="168"/>
      <c r="I25" s="168">
        <f t="shared" si="2"/>
        <v>0.42</v>
      </c>
      <c r="J25" s="169">
        <f t="shared" si="3"/>
        <v>5.7</v>
      </c>
      <c r="K25" s="170">
        <f t="shared" si="4"/>
        <v>3.75</v>
      </c>
      <c r="L25" s="170">
        <f t="shared" si="5"/>
        <v>14.26</v>
      </c>
      <c r="M25" s="170">
        <f t="shared" si="6"/>
        <v>0</v>
      </c>
      <c r="N25" s="170">
        <f t="shared" si="7"/>
        <v>1.13</v>
      </c>
      <c r="O25" s="170">
        <f>SUM(L25:N25)</f>
        <v>15.39</v>
      </c>
    </row>
    <row r="26" spans="1:15" s="175" customFormat="1" ht="15" customHeight="1">
      <c r="A26" s="215" t="s">
        <v>212</v>
      </c>
      <c r="B26" s="94" t="s">
        <v>221</v>
      </c>
      <c r="C26" s="95" t="s">
        <v>18</v>
      </c>
      <c r="D26" s="95">
        <v>0.662</v>
      </c>
      <c r="E26" s="173">
        <v>1.65</v>
      </c>
      <c r="F26" s="168">
        <f t="shared" si="0"/>
        <v>3.8</v>
      </c>
      <c r="G26" s="168">
        <f t="shared" si="1"/>
        <v>6.27</v>
      </c>
      <c r="H26" s="168"/>
      <c r="I26" s="168">
        <f t="shared" si="2"/>
        <v>0.5</v>
      </c>
      <c r="J26" s="169">
        <f t="shared" si="3"/>
        <v>6.77</v>
      </c>
      <c r="K26" s="170">
        <f t="shared" si="4"/>
        <v>1.09</v>
      </c>
      <c r="L26" s="170">
        <f t="shared" si="5"/>
        <v>4.15</v>
      </c>
      <c r="M26" s="170">
        <f t="shared" si="6"/>
        <v>0</v>
      </c>
      <c r="N26" s="170">
        <f t="shared" si="7"/>
        <v>0.33</v>
      </c>
      <c r="O26" s="170">
        <f t="shared" si="8"/>
        <v>4.48</v>
      </c>
    </row>
    <row r="27" spans="1:15" s="175" customFormat="1" ht="25.5">
      <c r="A27" s="215" t="s">
        <v>213</v>
      </c>
      <c r="B27" s="94" t="s">
        <v>222</v>
      </c>
      <c r="C27" s="95" t="s">
        <v>47</v>
      </c>
      <c r="D27" s="95">
        <v>22</v>
      </c>
      <c r="E27" s="173">
        <v>0.2</v>
      </c>
      <c r="F27" s="168">
        <f t="shared" si="0"/>
        <v>3.8</v>
      </c>
      <c r="G27" s="168">
        <f t="shared" si="1"/>
        <v>0.76</v>
      </c>
      <c r="H27" s="168"/>
      <c r="I27" s="168">
        <f t="shared" si="2"/>
        <v>0.06</v>
      </c>
      <c r="J27" s="169">
        <f t="shared" si="3"/>
        <v>0.82</v>
      </c>
      <c r="K27" s="170">
        <f t="shared" si="4"/>
        <v>4.4</v>
      </c>
      <c r="L27" s="170">
        <f t="shared" si="5"/>
        <v>16.72</v>
      </c>
      <c r="M27" s="170">
        <f t="shared" si="6"/>
        <v>0</v>
      </c>
      <c r="N27" s="170">
        <f t="shared" si="7"/>
        <v>1.32</v>
      </c>
      <c r="O27" s="170">
        <f t="shared" si="8"/>
        <v>18.04</v>
      </c>
    </row>
    <row r="28" spans="1:15" s="175" customFormat="1" ht="25.5">
      <c r="A28" s="215" t="s">
        <v>214</v>
      </c>
      <c r="B28" s="94" t="s">
        <v>223</v>
      </c>
      <c r="C28" s="95" t="s">
        <v>47</v>
      </c>
      <c r="D28" s="95">
        <v>53</v>
      </c>
      <c r="E28" s="173">
        <v>0.22</v>
      </c>
      <c r="F28" s="168">
        <f t="shared" si="0"/>
        <v>3.8</v>
      </c>
      <c r="G28" s="168">
        <f t="shared" si="1"/>
        <v>0.84</v>
      </c>
      <c r="H28" s="168"/>
      <c r="I28" s="168">
        <f t="shared" si="2"/>
        <v>0.07</v>
      </c>
      <c r="J28" s="169">
        <f t="shared" si="3"/>
        <v>0.91</v>
      </c>
      <c r="K28" s="170">
        <f t="shared" si="4"/>
        <v>11.66</v>
      </c>
      <c r="L28" s="170">
        <f t="shared" si="5"/>
        <v>44.52</v>
      </c>
      <c r="M28" s="170">
        <f t="shared" si="6"/>
        <v>0</v>
      </c>
      <c r="N28" s="170">
        <f t="shared" si="7"/>
        <v>3.71</v>
      </c>
      <c r="O28" s="170">
        <f t="shared" si="8"/>
        <v>48.23</v>
      </c>
    </row>
    <row r="29" spans="1:15" s="175" customFormat="1" ht="25.5">
      <c r="A29" s="215" t="s">
        <v>215</v>
      </c>
      <c r="B29" s="94" t="s">
        <v>224</v>
      </c>
      <c r="C29" s="95" t="s">
        <v>54</v>
      </c>
      <c r="D29" s="95">
        <v>60</v>
      </c>
      <c r="E29" s="173">
        <v>0.4</v>
      </c>
      <c r="F29" s="168">
        <f t="shared" si="0"/>
        <v>3.8</v>
      </c>
      <c r="G29" s="168">
        <f t="shared" si="1"/>
        <v>1.52</v>
      </c>
      <c r="H29" s="168"/>
      <c r="I29" s="168">
        <f t="shared" si="2"/>
        <v>0.12</v>
      </c>
      <c r="J29" s="169">
        <f t="shared" si="3"/>
        <v>1.64</v>
      </c>
      <c r="K29" s="170">
        <f t="shared" si="4"/>
        <v>24</v>
      </c>
      <c r="L29" s="170">
        <f t="shared" si="5"/>
        <v>91.2</v>
      </c>
      <c r="M29" s="170">
        <f t="shared" si="6"/>
        <v>0</v>
      </c>
      <c r="N29" s="170">
        <f t="shared" si="7"/>
        <v>7.2</v>
      </c>
      <c r="O29" s="170">
        <f t="shared" si="8"/>
        <v>98.4</v>
      </c>
    </row>
    <row r="30" spans="1:15" s="175" customFormat="1" ht="15" customHeight="1">
      <c r="A30" s="215" t="s">
        <v>216</v>
      </c>
      <c r="B30" s="94" t="s">
        <v>225</v>
      </c>
      <c r="C30" s="95" t="s">
        <v>54</v>
      </c>
      <c r="D30" s="95">
        <v>2.3</v>
      </c>
      <c r="E30" s="173">
        <v>1.15</v>
      </c>
      <c r="F30" s="168">
        <f t="shared" si="0"/>
        <v>3.8</v>
      </c>
      <c r="G30" s="168">
        <f t="shared" si="1"/>
        <v>4.37</v>
      </c>
      <c r="H30" s="168"/>
      <c r="I30" s="168">
        <f t="shared" si="2"/>
        <v>0.35</v>
      </c>
      <c r="J30" s="169">
        <f t="shared" si="3"/>
        <v>4.72</v>
      </c>
      <c r="K30" s="170">
        <f t="shared" si="4"/>
        <v>2.65</v>
      </c>
      <c r="L30" s="170">
        <f t="shared" si="5"/>
        <v>10.05</v>
      </c>
      <c r="M30" s="170">
        <f t="shared" si="6"/>
        <v>0</v>
      </c>
      <c r="N30" s="170">
        <f t="shared" si="7"/>
        <v>0.81</v>
      </c>
      <c r="O30" s="170">
        <f t="shared" si="8"/>
        <v>10.86</v>
      </c>
    </row>
    <row r="31" spans="1:15" s="175" customFormat="1" ht="15" customHeight="1">
      <c r="A31" s="215" t="s">
        <v>241</v>
      </c>
      <c r="B31" s="94" t="s">
        <v>226</v>
      </c>
      <c r="C31" s="95" t="s">
        <v>54</v>
      </c>
      <c r="D31" s="95">
        <v>2.2</v>
      </c>
      <c r="E31" s="173">
        <v>1.15</v>
      </c>
      <c r="F31" s="168">
        <f t="shared" si="0"/>
        <v>3.8</v>
      </c>
      <c r="G31" s="168">
        <f t="shared" si="1"/>
        <v>4.37</v>
      </c>
      <c r="H31" s="168"/>
      <c r="I31" s="168">
        <f t="shared" si="2"/>
        <v>0.35</v>
      </c>
      <c r="J31" s="169">
        <f t="shared" si="3"/>
        <v>4.72</v>
      </c>
      <c r="K31" s="170">
        <f t="shared" si="4"/>
        <v>2.53</v>
      </c>
      <c r="L31" s="170">
        <f t="shared" si="5"/>
        <v>9.61</v>
      </c>
      <c r="M31" s="170">
        <f t="shared" si="6"/>
        <v>0</v>
      </c>
      <c r="N31" s="170">
        <f t="shared" si="7"/>
        <v>0.77</v>
      </c>
      <c r="O31" s="170">
        <f t="shared" si="8"/>
        <v>10.38</v>
      </c>
    </row>
    <row r="32" spans="1:15" s="175" customFormat="1" ht="15" customHeight="1">
      <c r="A32" s="215" t="s">
        <v>242</v>
      </c>
      <c r="B32" s="94" t="s">
        <v>227</v>
      </c>
      <c r="C32" s="95" t="s">
        <v>54</v>
      </c>
      <c r="D32" s="95">
        <v>10</v>
      </c>
      <c r="E32" s="173">
        <v>0.25</v>
      </c>
      <c r="F32" s="168">
        <f t="shared" si="0"/>
        <v>3.8</v>
      </c>
      <c r="G32" s="168">
        <f>ROUND(E32*F32,2)</f>
        <v>0.95</v>
      </c>
      <c r="H32" s="168"/>
      <c r="I32" s="168">
        <f>ROUND(G32*$I$1,2)</f>
        <v>0.08</v>
      </c>
      <c r="J32" s="169">
        <f>SUM(G32:I32)</f>
        <v>1.03</v>
      </c>
      <c r="K32" s="170">
        <f>ROUND(D32*E32,2)</f>
        <v>2.5</v>
      </c>
      <c r="L32" s="170">
        <f>ROUND(D32*G32,2)</f>
        <v>9.5</v>
      </c>
      <c r="M32" s="170">
        <f>ROUND(D32*H32,2)</f>
        <v>0</v>
      </c>
      <c r="N32" s="170">
        <f>ROUND(I32*D32,2)</f>
        <v>0.8</v>
      </c>
      <c r="O32" s="170">
        <f>SUM(L32:N32)</f>
        <v>10.3</v>
      </c>
    </row>
    <row r="33" spans="1:15" s="175" customFormat="1" ht="15" customHeight="1">
      <c r="A33" s="215" t="s">
        <v>243</v>
      </c>
      <c r="B33" s="94" t="s">
        <v>124</v>
      </c>
      <c r="C33" s="95" t="s">
        <v>55</v>
      </c>
      <c r="D33" s="95">
        <v>3</v>
      </c>
      <c r="E33" s="173">
        <v>1.2</v>
      </c>
      <c r="F33" s="168">
        <f t="shared" si="0"/>
        <v>3.8</v>
      </c>
      <c r="G33" s="168">
        <f>ROUND(E33*F33,2)</f>
        <v>4.56</v>
      </c>
      <c r="H33" s="168"/>
      <c r="I33" s="168">
        <f>ROUND(G33*$I$1,2)</f>
        <v>0.36</v>
      </c>
      <c r="J33" s="169">
        <f>SUM(G33:I33)</f>
        <v>4.92</v>
      </c>
      <c r="K33" s="170">
        <f>ROUND(D33*E33,2)</f>
        <v>3.6</v>
      </c>
      <c r="L33" s="170">
        <f>ROUND(D33*G33,2)</f>
        <v>13.68</v>
      </c>
      <c r="M33" s="170">
        <f>ROUND(D33*H33,2)</f>
        <v>0</v>
      </c>
      <c r="N33" s="170">
        <f>ROUND(I33*D33,2)</f>
        <v>1.08</v>
      </c>
      <c r="O33" s="170">
        <f>SUM(L33:N33)</f>
        <v>14.76</v>
      </c>
    </row>
    <row r="34" spans="1:15" s="175" customFormat="1" ht="15" customHeight="1">
      <c r="A34" s="215" t="s">
        <v>244</v>
      </c>
      <c r="B34" s="94" t="s">
        <v>125</v>
      </c>
      <c r="C34" s="95" t="s">
        <v>18</v>
      </c>
      <c r="D34" s="95">
        <v>32</v>
      </c>
      <c r="E34" s="173">
        <v>0.4</v>
      </c>
      <c r="F34" s="168">
        <f t="shared" si="0"/>
        <v>3.8</v>
      </c>
      <c r="G34" s="168">
        <f>ROUND(E34*F34,2)</f>
        <v>1.52</v>
      </c>
      <c r="H34" s="168"/>
      <c r="I34" s="168">
        <f>ROUND(G34*$I$1,2)</f>
        <v>0.12</v>
      </c>
      <c r="J34" s="169">
        <f>SUM(G34:I34)</f>
        <v>1.64</v>
      </c>
      <c r="K34" s="170">
        <f>ROUND(D34*E34,2)</f>
        <v>12.8</v>
      </c>
      <c r="L34" s="170">
        <f>ROUND(D34*G34,2)</f>
        <v>48.64</v>
      </c>
      <c r="M34" s="170">
        <f>ROUND(D34*H34,2)</f>
        <v>0</v>
      </c>
      <c r="N34" s="170">
        <f>ROUND(I34*D34,2)</f>
        <v>3.84</v>
      </c>
      <c r="O34" s="170">
        <f>SUM(L34:N34)</f>
        <v>52.48</v>
      </c>
    </row>
    <row r="35" spans="1:15" s="175" customFormat="1" ht="12.75">
      <c r="A35" s="215" t="s">
        <v>245</v>
      </c>
      <c r="B35" s="94" t="s">
        <v>228</v>
      </c>
      <c r="C35" s="95" t="s">
        <v>18</v>
      </c>
      <c r="D35" s="95">
        <v>32</v>
      </c>
      <c r="E35" s="173">
        <v>0.1</v>
      </c>
      <c r="F35" s="168">
        <f t="shared" si="0"/>
        <v>3.8</v>
      </c>
      <c r="G35" s="168">
        <f>ROUND(E35*F35,2)</f>
        <v>0.38</v>
      </c>
      <c r="H35" s="168"/>
      <c r="I35" s="168">
        <f>ROUND(G35*$I$1,2)+2</f>
        <v>2.03</v>
      </c>
      <c r="J35" s="169">
        <f>SUM(G35:I35)</f>
        <v>2.41</v>
      </c>
      <c r="K35" s="170">
        <f>ROUND(D35*E35,2)</f>
        <v>3.2</v>
      </c>
      <c r="L35" s="170">
        <f>ROUND(D35*G35,2)</f>
        <v>12.16</v>
      </c>
      <c r="M35" s="170">
        <f>ROUND(D35*H35,2)</f>
        <v>0</v>
      </c>
      <c r="N35" s="170">
        <f>ROUND(I35*D35,2)</f>
        <v>64.96</v>
      </c>
      <c r="O35" s="170">
        <f>SUM(L35:N35)</f>
        <v>77.12</v>
      </c>
    </row>
    <row r="36" spans="1:15" s="175" customFormat="1" ht="26.25" thickBot="1">
      <c r="A36" s="215" t="s">
        <v>246</v>
      </c>
      <c r="B36" s="94" t="s">
        <v>229</v>
      </c>
      <c r="C36" s="215" t="s">
        <v>238</v>
      </c>
      <c r="D36" s="215">
        <v>16</v>
      </c>
      <c r="E36" s="173">
        <v>0.1</v>
      </c>
      <c r="F36" s="168">
        <f t="shared" si="0"/>
        <v>3.8</v>
      </c>
      <c r="G36" s="168">
        <f>ROUND(E36*F36,2)</f>
        <v>0.38</v>
      </c>
      <c r="H36" s="168">
        <v>15.2</v>
      </c>
      <c r="I36" s="168">
        <f>ROUND(G36*$I$1,2)</f>
        <v>0.03</v>
      </c>
      <c r="J36" s="169">
        <f>SUM(G36:I36)</f>
        <v>15.61</v>
      </c>
      <c r="K36" s="170">
        <f>ROUND(D36*E36,2)</f>
        <v>1.6</v>
      </c>
      <c r="L36" s="170">
        <f>ROUND(D36*G36,2)</f>
        <v>6.08</v>
      </c>
      <c r="M36" s="170">
        <f>ROUND(D36*H36,2)</f>
        <v>243.2</v>
      </c>
      <c r="N36" s="170">
        <f>ROUND(I36*D36,2)</f>
        <v>0.48</v>
      </c>
      <c r="O36" s="170">
        <f>SUM(L36:N36)</f>
        <v>249.76</v>
      </c>
    </row>
    <row r="37" spans="1:15" s="9" customFormat="1" ht="13.5" thickBot="1">
      <c r="A37" s="93"/>
      <c r="B37" s="349" t="s">
        <v>231</v>
      </c>
      <c r="C37" s="350"/>
      <c r="D37" s="350"/>
      <c r="E37" s="350"/>
      <c r="F37" s="350"/>
      <c r="G37" s="351"/>
      <c r="H37" s="32"/>
      <c r="I37" s="32"/>
      <c r="J37" s="32"/>
      <c r="K37" s="32"/>
      <c r="L37" s="32"/>
      <c r="M37" s="32"/>
      <c r="N37" s="32"/>
      <c r="O37" s="32"/>
    </row>
    <row r="38" spans="1:15" s="9" customFormat="1" ht="15" customHeight="1" thickBot="1">
      <c r="A38" s="96" t="s">
        <v>247</v>
      </c>
      <c r="B38" s="97" t="s">
        <v>122</v>
      </c>
      <c r="C38" s="96" t="s">
        <v>47</v>
      </c>
      <c r="D38" s="96">
        <v>1</v>
      </c>
      <c r="E38" s="171">
        <v>0.3</v>
      </c>
      <c r="F38" s="168">
        <f t="shared" si="0"/>
        <v>3.8</v>
      </c>
      <c r="G38" s="168">
        <f>ROUND(E38*F38,2)</f>
        <v>1.14</v>
      </c>
      <c r="H38" s="168"/>
      <c r="I38" s="168">
        <f>ROUND(G38*$I$1,2)+1.2</f>
        <v>1.29</v>
      </c>
      <c r="J38" s="169">
        <f>SUM(G38:I38)</f>
        <v>2.43</v>
      </c>
      <c r="K38" s="170">
        <f>ROUND(D38*E38,2)</f>
        <v>0.3</v>
      </c>
      <c r="L38" s="170">
        <f>ROUND(D38*G38,2)</f>
        <v>1.14</v>
      </c>
      <c r="M38" s="170">
        <f>ROUND(D38*H38,2)</f>
        <v>0</v>
      </c>
      <c r="N38" s="170">
        <f>ROUND(I38*D38,2)</f>
        <v>1.29</v>
      </c>
      <c r="O38" s="170">
        <f>SUM(L38:N38)</f>
        <v>2.43</v>
      </c>
    </row>
    <row r="39" spans="1:15" s="9" customFormat="1" ht="15" customHeight="1" thickBot="1">
      <c r="A39" s="333" t="s">
        <v>233</v>
      </c>
      <c r="B39" s="334"/>
      <c r="C39" s="334"/>
      <c r="D39" s="334"/>
      <c r="E39" s="334"/>
      <c r="F39" s="334"/>
      <c r="G39" s="334"/>
      <c r="H39" s="334"/>
      <c r="I39" s="334"/>
      <c r="J39" s="335"/>
      <c r="K39" s="32"/>
      <c r="L39" s="32"/>
      <c r="M39" s="32"/>
      <c r="N39" s="32"/>
      <c r="O39" s="32"/>
    </row>
    <row r="40" spans="1:15" s="175" customFormat="1" ht="15" customHeight="1">
      <c r="A40" s="98" t="s">
        <v>248</v>
      </c>
      <c r="B40" s="94" t="s">
        <v>234</v>
      </c>
      <c r="C40" s="95" t="s">
        <v>235</v>
      </c>
      <c r="D40" s="95">
        <v>1</v>
      </c>
      <c r="E40" s="173">
        <v>8</v>
      </c>
      <c r="F40" s="168">
        <f t="shared" si="0"/>
        <v>3.8</v>
      </c>
      <c r="G40" s="168">
        <f>ROUND(E40*F40,2)</f>
        <v>30.4</v>
      </c>
      <c r="H40" s="168">
        <v>55</v>
      </c>
      <c r="I40" s="168">
        <f>ROUND(G40*$I$1,2)</f>
        <v>2.43</v>
      </c>
      <c r="J40" s="169">
        <f>SUM(G40:I40)</f>
        <v>87.83</v>
      </c>
      <c r="K40" s="170">
        <f>ROUND(D40*E40,2)</f>
        <v>8</v>
      </c>
      <c r="L40" s="170">
        <f>ROUND(D40*G40,2)</f>
        <v>30.4</v>
      </c>
      <c r="M40" s="170">
        <f>ROUND(D40*H40,2)</f>
        <v>55</v>
      </c>
      <c r="N40" s="170">
        <f>ROUND(I40*D40,2)</f>
        <v>2.43</v>
      </c>
      <c r="O40" s="170">
        <f>SUM(L40:N40)</f>
        <v>87.83</v>
      </c>
    </row>
    <row r="41" spans="1:15" s="9" customFormat="1" ht="15" customHeight="1">
      <c r="A41" s="98" t="s">
        <v>249</v>
      </c>
      <c r="B41" s="94" t="s">
        <v>232</v>
      </c>
      <c r="C41" s="95" t="s">
        <v>45</v>
      </c>
      <c r="D41" s="95">
        <v>1</v>
      </c>
      <c r="E41" s="173">
        <v>2</v>
      </c>
      <c r="F41" s="168">
        <f t="shared" si="0"/>
        <v>3.8</v>
      </c>
      <c r="G41" s="168">
        <f>ROUND(E41*F41,2)</f>
        <v>7.6</v>
      </c>
      <c r="H41" s="168"/>
      <c r="I41" s="168">
        <f>ROUND(G41*$I$1,2)</f>
        <v>0.61</v>
      </c>
      <c r="J41" s="169">
        <f>SUM(G41:I41)</f>
        <v>8.21</v>
      </c>
      <c r="K41" s="170">
        <f>ROUND(D41*E41,2)</f>
        <v>2</v>
      </c>
      <c r="L41" s="170">
        <f>ROUND(D41*G41,2)</f>
        <v>7.6</v>
      </c>
      <c r="M41" s="170">
        <f>ROUND(D41*H41,2)</f>
        <v>0</v>
      </c>
      <c r="N41" s="170">
        <f>ROUND(I41*D41,2)</f>
        <v>0.61</v>
      </c>
      <c r="O41" s="170">
        <f>SUM(L41:N41)</f>
        <v>8.21</v>
      </c>
    </row>
    <row r="42" spans="1:15" s="181" customFormat="1" ht="15" customHeight="1">
      <c r="A42" s="98" t="s">
        <v>250</v>
      </c>
      <c r="B42" s="99" t="s">
        <v>60</v>
      </c>
      <c r="C42" s="100" t="s">
        <v>45</v>
      </c>
      <c r="D42" s="100">
        <v>1</v>
      </c>
      <c r="E42" s="180"/>
      <c r="F42" s="182">
        <f t="shared" si="0"/>
        <v>3.8</v>
      </c>
      <c r="G42" s="182">
        <f aca="true" t="shared" si="9" ref="G42:G50">ROUND(E42*F42,2)</f>
        <v>0</v>
      </c>
      <c r="H42" s="182">
        <v>22.8</v>
      </c>
      <c r="I42" s="182">
        <f aca="true" t="shared" si="10" ref="I42:I50">ROUND(G42*$I$1,2)</f>
        <v>0</v>
      </c>
      <c r="J42" s="183">
        <f aca="true" t="shared" si="11" ref="J42:J50">SUM(G42:I42)</f>
        <v>22.8</v>
      </c>
      <c r="K42" s="184">
        <f aca="true" t="shared" si="12" ref="K42:K50">ROUND(D42*E42,2)</f>
        <v>0</v>
      </c>
      <c r="L42" s="184">
        <f aca="true" t="shared" si="13" ref="L42:L50">ROUND(D42*G42,2)</f>
        <v>0</v>
      </c>
      <c r="M42" s="184">
        <f aca="true" t="shared" si="14" ref="M42:M50">ROUND(D42*H42,2)</f>
        <v>22.8</v>
      </c>
      <c r="N42" s="184">
        <f aca="true" t="shared" si="15" ref="N42:N50">ROUND(I42*D42,2)</f>
        <v>0</v>
      </c>
      <c r="O42" s="184">
        <f aca="true" t="shared" si="16" ref="O42:O50">SUM(L42:N42)</f>
        <v>22.8</v>
      </c>
    </row>
    <row r="43" spans="1:15" s="181" customFormat="1" ht="15" customHeight="1">
      <c r="A43" s="98" t="s">
        <v>251</v>
      </c>
      <c r="B43" s="99" t="s">
        <v>61</v>
      </c>
      <c r="C43" s="100" t="s">
        <v>44</v>
      </c>
      <c r="D43" s="100">
        <v>1</v>
      </c>
      <c r="E43" s="180"/>
      <c r="F43" s="182">
        <f t="shared" si="0"/>
        <v>3.8</v>
      </c>
      <c r="G43" s="182">
        <f t="shared" si="9"/>
        <v>0</v>
      </c>
      <c r="H43" s="182">
        <v>12</v>
      </c>
      <c r="I43" s="182">
        <f t="shared" si="10"/>
        <v>0</v>
      </c>
      <c r="J43" s="183">
        <f t="shared" si="11"/>
        <v>12</v>
      </c>
      <c r="K43" s="184">
        <f t="shared" si="12"/>
        <v>0</v>
      </c>
      <c r="L43" s="184">
        <f t="shared" si="13"/>
        <v>0</v>
      </c>
      <c r="M43" s="184">
        <f t="shared" si="14"/>
        <v>12</v>
      </c>
      <c r="N43" s="184">
        <f t="shared" si="15"/>
        <v>0</v>
      </c>
      <c r="O43" s="184">
        <f t="shared" si="16"/>
        <v>12</v>
      </c>
    </row>
    <row r="44" spans="1:15" s="9" customFormat="1" ht="15" customHeight="1">
      <c r="A44" s="98" t="s">
        <v>252</v>
      </c>
      <c r="B44" s="94" t="s">
        <v>126</v>
      </c>
      <c r="C44" s="95" t="s">
        <v>53</v>
      </c>
      <c r="D44" s="95">
        <v>1</v>
      </c>
      <c r="E44" s="173">
        <v>1</v>
      </c>
      <c r="F44" s="168">
        <f t="shared" si="0"/>
        <v>3.8</v>
      </c>
      <c r="G44" s="168">
        <f t="shared" si="9"/>
        <v>3.8</v>
      </c>
      <c r="H44" s="168"/>
      <c r="I44" s="168">
        <f t="shared" si="10"/>
        <v>0.3</v>
      </c>
      <c r="J44" s="169">
        <f t="shared" si="11"/>
        <v>4.1</v>
      </c>
      <c r="K44" s="170">
        <f t="shared" si="12"/>
        <v>1</v>
      </c>
      <c r="L44" s="170">
        <f t="shared" si="13"/>
        <v>3.8</v>
      </c>
      <c r="M44" s="170">
        <f t="shared" si="14"/>
        <v>0</v>
      </c>
      <c r="N44" s="170">
        <f t="shared" si="15"/>
        <v>0.3</v>
      </c>
      <c r="O44" s="170">
        <f t="shared" si="16"/>
        <v>4.1</v>
      </c>
    </row>
    <row r="45" spans="1:15" s="181" customFormat="1" ht="15" customHeight="1">
      <c r="A45" s="98" t="s">
        <v>253</v>
      </c>
      <c r="B45" s="99" t="s">
        <v>236</v>
      </c>
      <c r="C45" s="100" t="s">
        <v>45</v>
      </c>
      <c r="D45" s="100">
        <v>1</v>
      </c>
      <c r="E45" s="180"/>
      <c r="F45" s="182">
        <f t="shared" si="0"/>
        <v>3.8</v>
      </c>
      <c r="G45" s="182">
        <f t="shared" si="9"/>
        <v>0</v>
      </c>
      <c r="H45" s="182">
        <v>4.5</v>
      </c>
      <c r="I45" s="182">
        <f t="shared" si="10"/>
        <v>0</v>
      </c>
      <c r="J45" s="183">
        <f t="shared" si="11"/>
        <v>4.5</v>
      </c>
      <c r="K45" s="184">
        <f t="shared" si="12"/>
        <v>0</v>
      </c>
      <c r="L45" s="184">
        <f t="shared" si="13"/>
        <v>0</v>
      </c>
      <c r="M45" s="184">
        <f t="shared" si="14"/>
        <v>4.5</v>
      </c>
      <c r="N45" s="184">
        <f t="shared" si="15"/>
        <v>0</v>
      </c>
      <c r="O45" s="184">
        <f t="shared" si="16"/>
        <v>4.5</v>
      </c>
    </row>
    <row r="46" spans="1:15" s="181" customFormat="1" ht="15" customHeight="1">
      <c r="A46" s="98" t="s">
        <v>254</v>
      </c>
      <c r="B46" s="185" t="s">
        <v>237</v>
      </c>
      <c r="C46" s="100" t="s">
        <v>45</v>
      </c>
      <c r="D46" s="100">
        <v>1</v>
      </c>
      <c r="E46" s="180"/>
      <c r="F46" s="182"/>
      <c r="G46" s="182"/>
      <c r="H46" s="182">
        <v>2.2</v>
      </c>
      <c r="I46" s="182"/>
      <c r="J46" s="183"/>
      <c r="K46" s="184">
        <f t="shared" si="12"/>
        <v>0</v>
      </c>
      <c r="L46" s="184"/>
      <c r="M46" s="184">
        <f t="shared" si="14"/>
        <v>2.2</v>
      </c>
      <c r="N46" s="184"/>
      <c r="O46" s="184">
        <f t="shared" si="16"/>
        <v>2.2</v>
      </c>
    </row>
    <row r="47" spans="1:15" s="181" customFormat="1" ht="15" customHeight="1">
      <c r="A47" s="98" t="s">
        <v>255</v>
      </c>
      <c r="B47" s="99" t="s">
        <v>20</v>
      </c>
      <c r="C47" s="100" t="s">
        <v>47</v>
      </c>
      <c r="D47" s="100">
        <v>1</v>
      </c>
      <c r="E47" s="180"/>
      <c r="F47" s="182">
        <f t="shared" si="0"/>
        <v>3.8</v>
      </c>
      <c r="G47" s="182">
        <f t="shared" si="9"/>
        <v>0</v>
      </c>
      <c r="H47" s="182">
        <v>0.4</v>
      </c>
      <c r="I47" s="182">
        <f t="shared" si="10"/>
        <v>0</v>
      </c>
      <c r="J47" s="183">
        <f t="shared" si="11"/>
        <v>0.4</v>
      </c>
      <c r="K47" s="184">
        <f t="shared" si="12"/>
        <v>0</v>
      </c>
      <c r="L47" s="184">
        <f t="shared" si="13"/>
        <v>0</v>
      </c>
      <c r="M47" s="184">
        <f t="shared" si="14"/>
        <v>0.4</v>
      </c>
      <c r="N47" s="184">
        <f t="shared" si="15"/>
        <v>0</v>
      </c>
      <c r="O47" s="184">
        <f t="shared" si="16"/>
        <v>0.4</v>
      </c>
    </row>
    <row r="48" spans="1:15" s="9" customFormat="1" ht="38.25">
      <c r="A48" s="98" t="s">
        <v>256</v>
      </c>
      <c r="B48" s="94" t="s">
        <v>239</v>
      </c>
      <c r="C48" s="95" t="s">
        <v>54</v>
      </c>
      <c r="D48" s="95">
        <f>4*15</f>
        <v>60</v>
      </c>
      <c r="E48" s="173">
        <v>0.2</v>
      </c>
      <c r="F48" s="168">
        <f t="shared" si="0"/>
        <v>3.8</v>
      </c>
      <c r="G48" s="168">
        <f>ROUND(E48*F48,2)</f>
        <v>0.76</v>
      </c>
      <c r="H48" s="168"/>
      <c r="I48" s="168">
        <f>ROUND(G48*$I$1,2)+1.1</f>
        <v>1.16</v>
      </c>
      <c r="J48" s="169">
        <f>SUM(G48:I48)</f>
        <v>1.92</v>
      </c>
      <c r="K48" s="170">
        <f>ROUND(D48*E48,2)</f>
        <v>12</v>
      </c>
      <c r="L48" s="170">
        <f>ROUND(D48*G48,2)</f>
        <v>45.6</v>
      </c>
      <c r="M48" s="170">
        <f>ROUND(D48*H48,2)</f>
        <v>0</v>
      </c>
      <c r="N48" s="170">
        <f>ROUND(I48*D48,2)</f>
        <v>69.6</v>
      </c>
      <c r="O48" s="170">
        <f>SUM(L48:N48)</f>
        <v>115.2</v>
      </c>
    </row>
    <row r="49" spans="1:15" s="181" customFormat="1" ht="15" customHeight="1">
      <c r="A49" s="98" t="s">
        <v>257</v>
      </c>
      <c r="B49" s="99" t="s">
        <v>240</v>
      </c>
      <c r="C49" s="100"/>
      <c r="D49" s="100">
        <f>D48*0.25</f>
        <v>15</v>
      </c>
      <c r="E49" s="180"/>
      <c r="F49" s="182"/>
      <c r="G49" s="182"/>
      <c r="H49" s="182">
        <v>11</v>
      </c>
      <c r="I49" s="182">
        <f>ROUND(G49*$I$1,2)</f>
        <v>0</v>
      </c>
      <c r="J49" s="183">
        <f>SUM(G49:I49)</f>
        <v>11</v>
      </c>
      <c r="K49" s="184">
        <f>ROUND(D49*E49,2)</f>
        <v>0</v>
      </c>
      <c r="L49" s="184">
        <f>ROUND(D49*G49,2)</f>
        <v>0</v>
      </c>
      <c r="M49" s="184">
        <f>ROUND(D49*H49,2)</f>
        <v>165</v>
      </c>
      <c r="N49" s="184">
        <f>ROUND(I49*D49,2)</f>
        <v>0</v>
      </c>
      <c r="O49" s="184">
        <f>SUM(L49:N49)</f>
        <v>165</v>
      </c>
    </row>
    <row r="50" spans="1:15" s="181" customFormat="1" ht="15" customHeight="1" thickBot="1">
      <c r="A50" s="98" t="s">
        <v>258</v>
      </c>
      <c r="B50" s="99" t="s">
        <v>46</v>
      </c>
      <c r="C50" s="100" t="s">
        <v>44</v>
      </c>
      <c r="D50" s="100">
        <v>1</v>
      </c>
      <c r="E50" s="180"/>
      <c r="F50" s="182"/>
      <c r="G50" s="182">
        <f t="shared" si="9"/>
        <v>0</v>
      </c>
      <c r="H50" s="182">
        <v>55</v>
      </c>
      <c r="I50" s="182">
        <f t="shared" si="10"/>
        <v>0</v>
      </c>
      <c r="J50" s="183">
        <f t="shared" si="11"/>
        <v>55</v>
      </c>
      <c r="K50" s="184">
        <f t="shared" si="12"/>
        <v>0</v>
      </c>
      <c r="L50" s="184">
        <f t="shared" si="13"/>
        <v>0</v>
      </c>
      <c r="M50" s="184">
        <f t="shared" si="14"/>
        <v>55</v>
      </c>
      <c r="N50" s="184">
        <f t="shared" si="15"/>
        <v>0</v>
      </c>
      <c r="O50" s="184">
        <f t="shared" si="16"/>
        <v>55</v>
      </c>
    </row>
    <row r="51" spans="1:15" s="9" customFormat="1" ht="15" customHeight="1" thickBot="1">
      <c r="A51" s="333" t="s">
        <v>259</v>
      </c>
      <c r="B51" s="334"/>
      <c r="C51" s="334"/>
      <c r="D51" s="334"/>
      <c r="E51" s="334"/>
      <c r="F51" s="334"/>
      <c r="G51" s="334"/>
      <c r="H51" s="334"/>
      <c r="I51" s="334"/>
      <c r="J51" s="335"/>
      <c r="K51" s="32"/>
      <c r="L51" s="32"/>
      <c r="M51" s="32"/>
      <c r="N51" s="32"/>
      <c r="O51" s="32"/>
    </row>
    <row r="52" spans="1:15" s="9" customFormat="1" ht="25.5">
      <c r="A52" s="98" t="s">
        <v>356</v>
      </c>
      <c r="B52" s="94" t="s">
        <v>260</v>
      </c>
      <c r="C52" s="95" t="s">
        <v>44</v>
      </c>
      <c r="D52" s="95">
        <v>1</v>
      </c>
      <c r="E52" s="173">
        <v>16</v>
      </c>
      <c r="F52" s="168">
        <f t="shared" si="0"/>
        <v>3.8</v>
      </c>
      <c r="G52" s="168">
        <f>ROUND(E52*F52,2)</f>
        <v>60.8</v>
      </c>
      <c r="H52" s="168"/>
      <c r="I52" s="168">
        <f>ROUND(G52*$I$1,2)+80</f>
        <v>84.86</v>
      </c>
      <c r="J52" s="169">
        <f>SUM(G52:I52)</f>
        <v>145.66</v>
      </c>
      <c r="K52" s="170">
        <f>ROUND(D52*E52,2)</f>
        <v>16</v>
      </c>
      <c r="L52" s="170">
        <f>ROUND(D52*G52,2)</f>
        <v>60.8</v>
      </c>
      <c r="M52" s="170">
        <f>ROUND(D52*H52,2)</f>
        <v>0</v>
      </c>
      <c r="N52" s="170">
        <f>ROUND(I52*D52,2)</f>
        <v>84.86</v>
      </c>
      <c r="O52" s="170">
        <f>SUM(L52:N52)</f>
        <v>145.66</v>
      </c>
    </row>
    <row r="53" spans="1:15" s="181" customFormat="1" ht="76.5">
      <c r="A53" s="98" t="s">
        <v>357</v>
      </c>
      <c r="B53" s="99" t="s">
        <v>127</v>
      </c>
      <c r="C53" s="100" t="s">
        <v>44</v>
      </c>
      <c r="D53" s="100">
        <v>1</v>
      </c>
      <c r="E53" s="180"/>
      <c r="F53" s="182"/>
      <c r="G53" s="182"/>
      <c r="H53" s="182">
        <v>12600</v>
      </c>
      <c r="I53" s="182">
        <f>ROUND(G53*$I$1,2)</f>
        <v>0</v>
      </c>
      <c r="J53" s="183">
        <f>SUM(G53:I53)</f>
        <v>12600</v>
      </c>
      <c r="K53" s="184">
        <f>ROUND(D53*E53,2)</f>
        <v>0</v>
      </c>
      <c r="L53" s="184">
        <f>ROUND(D53*G53,2)</f>
        <v>0</v>
      </c>
      <c r="M53" s="184">
        <f>ROUND(D53*H53,2)</f>
        <v>12600</v>
      </c>
      <c r="N53" s="184">
        <f>ROUND(I53*D53,2)</f>
        <v>0</v>
      </c>
      <c r="O53" s="184">
        <f>SUM(L53:N53)</f>
        <v>12600</v>
      </c>
    </row>
    <row r="54" spans="1:15" s="9" customFormat="1" ht="15" customHeight="1">
      <c r="A54" s="98" t="s">
        <v>358</v>
      </c>
      <c r="B54" s="103" t="s">
        <v>128</v>
      </c>
      <c r="C54" s="10" t="s">
        <v>45</v>
      </c>
      <c r="D54" s="10">
        <v>3</v>
      </c>
      <c r="E54" s="171">
        <v>1.22</v>
      </c>
      <c r="F54" s="168">
        <f t="shared" si="0"/>
        <v>3.8</v>
      </c>
      <c r="G54" s="168">
        <f>ROUND(E54*F54,2)</f>
        <v>4.64</v>
      </c>
      <c r="H54" s="168"/>
      <c r="I54" s="168">
        <f>ROUND(G54*$I$1,2)</f>
        <v>0.37</v>
      </c>
      <c r="J54" s="169">
        <f>SUM(G54:I54)</f>
        <v>5.01</v>
      </c>
      <c r="K54" s="170">
        <f>ROUND(D54*E54,2)</f>
        <v>3.66</v>
      </c>
      <c r="L54" s="170">
        <f>ROUND(D54*G54,2)</f>
        <v>13.92</v>
      </c>
      <c r="M54" s="170">
        <f>ROUND(D54*H54,2)</f>
        <v>0</v>
      </c>
      <c r="N54" s="170">
        <f>ROUND(I54*D54,2)</f>
        <v>1.11</v>
      </c>
      <c r="O54" s="170">
        <f>SUM(L54:N54)</f>
        <v>15.03</v>
      </c>
    </row>
    <row r="55" spans="1:15" s="9" customFormat="1" ht="15" customHeight="1">
      <c r="A55" s="98" t="s">
        <v>359</v>
      </c>
      <c r="B55" s="12" t="s">
        <v>62</v>
      </c>
      <c r="C55" s="100" t="s">
        <v>45</v>
      </c>
      <c r="D55" s="100">
        <v>3</v>
      </c>
      <c r="E55" s="171"/>
      <c r="F55" s="182"/>
      <c r="G55" s="182"/>
      <c r="H55" s="182">
        <v>4.5</v>
      </c>
      <c r="I55" s="182">
        <f>ROUND(G55*$I$1,2)</f>
        <v>0</v>
      </c>
      <c r="J55" s="183">
        <f>SUM(G55:I55)</f>
        <v>4.5</v>
      </c>
      <c r="K55" s="184">
        <f>ROUND(D55*E55,2)</f>
        <v>0</v>
      </c>
      <c r="L55" s="184">
        <f>ROUND(D55*G55,2)</f>
        <v>0</v>
      </c>
      <c r="M55" s="184">
        <f>ROUND(D55*H55,2)</f>
        <v>13.5</v>
      </c>
      <c r="N55" s="184">
        <f>ROUND(I55*D55,2)</f>
        <v>0</v>
      </c>
      <c r="O55" s="184">
        <f>SUM(L55:N55)</f>
        <v>13.5</v>
      </c>
    </row>
    <row r="56" spans="1:15" s="9" customFormat="1" ht="15" customHeight="1">
      <c r="A56" s="98" t="s">
        <v>360</v>
      </c>
      <c r="B56" s="12" t="s">
        <v>261</v>
      </c>
      <c r="C56" s="100" t="s">
        <v>47</v>
      </c>
      <c r="D56" s="100">
        <v>75</v>
      </c>
      <c r="E56" s="171"/>
      <c r="F56" s="182"/>
      <c r="G56" s="182"/>
      <c r="H56" s="182">
        <v>0.52</v>
      </c>
      <c r="I56" s="182">
        <f>ROUND(G56*$I$1,2)</f>
        <v>0</v>
      </c>
      <c r="J56" s="183">
        <f>SUM(G56:I56)</f>
        <v>0.52</v>
      </c>
      <c r="K56" s="184">
        <f>ROUND(D56*E56,2)</f>
        <v>0</v>
      </c>
      <c r="L56" s="184">
        <f>ROUND(D56*G56,2)</f>
        <v>0</v>
      </c>
      <c r="M56" s="184">
        <f>ROUND(D56*H56,2)</f>
        <v>39</v>
      </c>
      <c r="N56" s="184">
        <f>ROUND(I56*D56,2)</f>
        <v>0</v>
      </c>
      <c r="O56" s="184">
        <f>SUM(L56:N56)</f>
        <v>39</v>
      </c>
    </row>
    <row r="57" spans="1:15" s="9" customFormat="1" ht="25.5">
      <c r="A57" s="98" t="s">
        <v>361</v>
      </c>
      <c r="B57" s="11" t="s">
        <v>129</v>
      </c>
      <c r="C57" s="10" t="s">
        <v>47</v>
      </c>
      <c r="D57" s="83">
        <f>D58+D59</f>
        <v>33</v>
      </c>
      <c r="E57" s="173">
        <v>1.5</v>
      </c>
      <c r="F57" s="168">
        <f t="shared" si="0"/>
        <v>3.8</v>
      </c>
      <c r="G57" s="168">
        <f>ROUND(E57*F57,2)</f>
        <v>5.7</v>
      </c>
      <c r="H57" s="168"/>
      <c r="I57" s="168">
        <f>ROUND(G57*$I$1,2)</f>
        <v>0.46</v>
      </c>
      <c r="J57" s="169">
        <f>SUM(G57:I57)</f>
        <v>6.16</v>
      </c>
      <c r="K57" s="170">
        <f>ROUND(D57*E57,2)</f>
        <v>49.5</v>
      </c>
      <c r="L57" s="170">
        <f>ROUND(D57*G57,2)</f>
        <v>188.1</v>
      </c>
      <c r="M57" s="170">
        <f>ROUND(D57*H57,2)</f>
        <v>0</v>
      </c>
      <c r="N57" s="170">
        <f>ROUND(I57*D57,2)</f>
        <v>15.18</v>
      </c>
      <c r="O57" s="170">
        <f>SUM(L57:N57)</f>
        <v>203.28</v>
      </c>
    </row>
    <row r="58" spans="1:15" s="9" customFormat="1" ht="15" customHeight="1">
      <c r="A58" s="98" t="s">
        <v>362</v>
      </c>
      <c r="B58" s="12" t="s">
        <v>63</v>
      </c>
      <c r="C58" s="100" t="s">
        <v>47</v>
      </c>
      <c r="D58" s="104">
        <v>30.1</v>
      </c>
      <c r="E58" s="171"/>
      <c r="F58" s="182"/>
      <c r="G58" s="182"/>
      <c r="H58" s="182">
        <v>16.79</v>
      </c>
      <c r="I58" s="182">
        <f>ROUND(G58*$I$1,2)</f>
        <v>0</v>
      </c>
      <c r="J58" s="183">
        <f>SUM(G58:I58)</f>
        <v>16.79</v>
      </c>
      <c r="K58" s="184">
        <f>ROUND(D58*E58,2)</f>
        <v>0</v>
      </c>
      <c r="L58" s="184">
        <f>ROUND(D58*G58,2)</f>
        <v>0</v>
      </c>
      <c r="M58" s="184">
        <f>ROUND(D58*H58,2)</f>
        <v>505.38</v>
      </c>
      <c r="N58" s="184">
        <f>ROUND(I58*D58,2)</f>
        <v>0</v>
      </c>
      <c r="O58" s="184">
        <f>SUM(L58:N58)</f>
        <v>505.38</v>
      </c>
    </row>
    <row r="59" spans="1:15" s="9" customFormat="1" ht="15" customHeight="1">
      <c r="A59" s="98" t="s">
        <v>363</v>
      </c>
      <c r="B59" s="12" t="s">
        <v>64</v>
      </c>
      <c r="C59" s="100" t="s">
        <v>47</v>
      </c>
      <c r="D59" s="104">
        <f>1.3+1.6</f>
        <v>2.9</v>
      </c>
      <c r="E59" s="171"/>
      <c r="F59" s="182"/>
      <c r="G59" s="182"/>
      <c r="H59" s="182">
        <v>3.83</v>
      </c>
      <c r="I59" s="182">
        <f aca="true" t="shared" si="17" ref="I59:I67">ROUND(G59*$I$1,2)</f>
        <v>0</v>
      </c>
      <c r="J59" s="183">
        <f aca="true" t="shared" si="18" ref="J59:J67">SUM(G59:I59)</f>
        <v>3.83</v>
      </c>
      <c r="K59" s="184">
        <f aca="true" t="shared" si="19" ref="K59:K69">ROUND(D59*E59,2)</f>
        <v>0</v>
      </c>
      <c r="L59" s="184">
        <f aca="true" t="shared" si="20" ref="L59:L69">ROUND(D59*G59,2)</f>
        <v>0</v>
      </c>
      <c r="M59" s="184">
        <f aca="true" t="shared" si="21" ref="M59:M69">ROUND(D59*H59,2)</f>
        <v>11.11</v>
      </c>
      <c r="N59" s="184">
        <f aca="true" t="shared" si="22" ref="N59:N67">ROUND(I59*D59,2)</f>
        <v>0</v>
      </c>
      <c r="O59" s="184">
        <f aca="true" t="shared" si="23" ref="O59:O67">SUM(L59:N59)</f>
        <v>11.11</v>
      </c>
    </row>
    <row r="60" spans="1:15" s="9" customFormat="1" ht="15" customHeight="1">
      <c r="A60" s="98" t="s">
        <v>364</v>
      </c>
      <c r="B60" s="12" t="s">
        <v>262</v>
      </c>
      <c r="C60" s="100" t="s">
        <v>45</v>
      </c>
      <c r="D60" s="104">
        <v>6</v>
      </c>
      <c r="E60" s="171"/>
      <c r="F60" s="182"/>
      <c r="G60" s="182"/>
      <c r="H60" s="182">
        <v>16.54</v>
      </c>
      <c r="I60" s="182">
        <f t="shared" si="17"/>
        <v>0</v>
      </c>
      <c r="J60" s="183">
        <f t="shared" si="18"/>
        <v>16.54</v>
      </c>
      <c r="K60" s="184">
        <f t="shared" si="19"/>
        <v>0</v>
      </c>
      <c r="L60" s="184">
        <f t="shared" si="20"/>
        <v>0</v>
      </c>
      <c r="M60" s="184">
        <f t="shared" si="21"/>
        <v>99.24</v>
      </c>
      <c r="N60" s="184">
        <f t="shared" si="22"/>
        <v>0</v>
      </c>
      <c r="O60" s="184">
        <f t="shared" si="23"/>
        <v>99.24</v>
      </c>
    </row>
    <row r="61" spans="1:15" s="9" customFormat="1" ht="15" customHeight="1">
      <c r="A61" s="98" t="s">
        <v>365</v>
      </c>
      <c r="B61" s="12" t="s">
        <v>263</v>
      </c>
      <c r="C61" s="100" t="s">
        <v>45</v>
      </c>
      <c r="D61" s="104">
        <v>2</v>
      </c>
      <c r="E61" s="171"/>
      <c r="F61" s="182"/>
      <c r="G61" s="182"/>
      <c r="H61" s="182">
        <v>4.56</v>
      </c>
      <c r="I61" s="182">
        <f t="shared" si="17"/>
        <v>0</v>
      </c>
      <c r="J61" s="183">
        <f t="shared" si="18"/>
        <v>4.56</v>
      </c>
      <c r="K61" s="184">
        <f t="shared" si="19"/>
        <v>0</v>
      </c>
      <c r="L61" s="184">
        <f t="shared" si="20"/>
        <v>0</v>
      </c>
      <c r="M61" s="184">
        <f t="shared" si="21"/>
        <v>9.12</v>
      </c>
      <c r="N61" s="184">
        <f t="shared" si="22"/>
        <v>0</v>
      </c>
      <c r="O61" s="184">
        <f t="shared" si="23"/>
        <v>9.12</v>
      </c>
    </row>
    <row r="62" spans="1:15" s="9" customFormat="1" ht="15" customHeight="1">
      <c r="A62" s="98" t="s">
        <v>366</v>
      </c>
      <c r="B62" s="12" t="s">
        <v>130</v>
      </c>
      <c r="C62" s="100" t="s">
        <v>45</v>
      </c>
      <c r="D62" s="104">
        <v>4</v>
      </c>
      <c r="E62" s="171"/>
      <c r="F62" s="182"/>
      <c r="G62" s="182"/>
      <c r="H62" s="182">
        <v>5.45</v>
      </c>
      <c r="I62" s="182">
        <f t="shared" si="17"/>
        <v>0</v>
      </c>
      <c r="J62" s="183">
        <f t="shared" si="18"/>
        <v>5.45</v>
      </c>
      <c r="K62" s="184">
        <f t="shared" si="19"/>
        <v>0</v>
      </c>
      <c r="L62" s="184">
        <f t="shared" si="20"/>
        <v>0</v>
      </c>
      <c r="M62" s="184">
        <f t="shared" si="21"/>
        <v>21.8</v>
      </c>
      <c r="N62" s="184">
        <f t="shared" si="22"/>
        <v>0</v>
      </c>
      <c r="O62" s="184">
        <f t="shared" si="23"/>
        <v>21.8</v>
      </c>
    </row>
    <row r="63" spans="1:15" s="9" customFormat="1" ht="15" customHeight="1">
      <c r="A63" s="98" t="s">
        <v>367</v>
      </c>
      <c r="B63" s="12" t="s">
        <v>131</v>
      </c>
      <c r="C63" s="100" t="s">
        <v>45</v>
      </c>
      <c r="D63" s="104">
        <v>1</v>
      </c>
      <c r="E63" s="171"/>
      <c r="F63" s="182"/>
      <c r="G63" s="182"/>
      <c r="H63" s="182">
        <v>5.45</v>
      </c>
      <c r="I63" s="182">
        <f t="shared" si="17"/>
        <v>0</v>
      </c>
      <c r="J63" s="183">
        <f t="shared" si="18"/>
        <v>5.45</v>
      </c>
      <c r="K63" s="184">
        <f t="shared" si="19"/>
        <v>0</v>
      </c>
      <c r="L63" s="184">
        <f t="shared" si="20"/>
        <v>0</v>
      </c>
      <c r="M63" s="184">
        <f t="shared" si="21"/>
        <v>5.45</v>
      </c>
      <c r="N63" s="184">
        <f t="shared" si="22"/>
        <v>0</v>
      </c>
      <c r="O63" s="184">
        <f t="shared" si="23"/>
        <v>5.45</v>
      </c>
    </row>
    <row r="64" spans="1:15" s="9" customFormat="1" ht="15" customHeight="1">
      <c r="A64" s="98" t="s">
        <v>368</v>
      </c>
      <c r="B64" s="12" t="s">
        <v>132</v>
      </c>
      <c r="C64" s="100" t="s">
        <v>45</v>
      </c>
      <c r="D64" s="104">
        <v>2</v>
      </c>
      <c r="E64" s="171"/>
      <c r="F64" s="182"/>
      <c r="G64" s="182"/>
      <c r="H64" s="182">
        <v>1.24</v>
      </c>
      <c r="I64" s="182">
        <f t="shared" si="17"/>
        <v>0</v>
      </c>
      <c r="J64" s="183">
        <f t="shared" si="18"/>
        <v>1.24</v>
      </c>
      <c r="K64" s="184">
        <f t="shared" si="19"/>
        <v>0</v>
      </c>
      <c r="L64" s="184">
        <f t="shared" si="20"/>
        <v>0</v>
      </c>
      <c r="M64" s="184">
        <f t="shared" si="21"/>
        <v>2.48</v>
      </c>
      <c r="N64" s="184">
        <f t="shared" si="22"/>
        <v>0</v>
      </c>
      <c r="O64" s="184">
        <f t="shared" si="23"/>
        <v>2.48</v>
      </c>
    </row>
    <row r="65" spans="1:15" s="9" customFormat="1" ht="15" customHeight="1">
      <c r="A65" s="98" t="s">
        <v>369</v>
      </c>
      <c r="B65" s="12" t="s">
        <v>67</v>
      </c>
      <c r="C65" s="100" t="s">
        <v>45</v>
      </c>
      <c r="D65" s="104">
        <v>2</v>
      </c>
      <c r="E65" s="171"/>
      <c r="F65" s="182"/>
      <c r="G65" s="182"/>
      <c r="H65" s="182">
        <v>15.2</v>
      </c>
      <c r="I65" s="182">
        <f t="shared" si="17"/>
        <v>0</v>
      </c>
      <c r="J65" s="183">
        <f t="shared" si="18"/>
        <v>15.2</v>
      </c>
      <c r="K65" s="184">
        <f t="shared" si="19"/>
        <v>0</v>
      </c>
      <c r="L65" s="184">
        <f t="shared" si="20"/>
        <v>0</v>
      </c>
      <c r="M65" s="184">
        <f t="shared" si="21"/>
        <v>30.4</v>
      </c>
      <c r="N65" s="184">
        <f t="shared" si="22"/>
        <v>0</v>
      </c>
      <c r="O65" s="184">
        <f t="shared" si="23"/>
        <v>30.4</v>
      </c>
    </row>
    <row r="66" spans="1:15" s="9" customFormat="1" ht="15" customHeight="1">
      <c r="A66" s="98" t="s">
        <v>370</v>
      </c>
      <c r="B66" s="12" t="s">
        <v>68</v>
      </c>
      <c r="C66" s="100" t="s">
        <v>45</v>
      </c>
      <c r="D66" s="104">
        <v>1</v>
      </c>
      <c r="E66" s="171"/>
      <c r="F66" s="182"/>
      <c r="G66" s="182"/>
      <c r="H66" s="182">
        <v>15.2</v>
      </c>
      <c r="I66" s="182">
        <f t="shared" si="17"/>
        <v>0</v>
      </c>
      <c r="J66" s="183">
        <f t="shared" si="18"/>
        <v>15.2</v>
      </c>
      <c r="K66" s="184">
        <f t="shared" si="19"/>
        <v>0</v>
      </c>
      <c r="L66" s="184">
        <f t="shared" si="20"/>
        <v>0</v>
      </c>
      <c r="M66" s="184">
        <f t="shared" si="21"/>
        <v>15.2</v>
      </c>
      <c r="N66" s="184">
        <f t="shared" si="22"/>
        <v>0</v>
      </c>
      <c r="O66" s="184">
        <f t="shared" si="23"/>
        <v>15.2</v>
      </c>
    </row>
    <row r="67" spans="1:15" s="9" customFormat="1" ht="15" customHeight="1">
      <c r="A67" s="98" t="s">
        <v>371</v>
      </c>
      <c r="B67" s="12" t="s">
        <v>69</v>
      </c>
      <c r="C67" s="100" t="s">
        <v>45</v>
      </c>
      <c r="D67" s="104">
        <v>1</v>
      </c>
      <c r="E67" s="171"/>
      <c r="F67" s="182"/>
      <c r="G67" s="182"/>
      <c r="H67" s="182">
        <v>36.7</v>
      </c>
      <c r="I67" s="182">
        <f t="shared" si="17"/>
        <v>0</v>
      </c>
      <c r="J67" s="183">
        <f t="shared" si="18"/>
        <v>36.7</v>
      </c>
      <c r="K67" s="184">
        <f t="shared" si="19"/>
        <v>0</v>
      </c>
      <c r="L67" s="184">
        <f t="shared" si="20"/>
        <v>0</v>
      </c>
      <c r="M67" s="184">
        <f t="shared" si="21"/>
        <v>36.7</v>
      </c>
      <c r="N67" s="184">
        <f t="shared" si="22"/>
        <v>0</v>
      </c>
      <c r="O67" s="184">
        <f t="shared" si="23"/>
        <v>36.7</v>
      </c>
    </row>
    <row r="68" spans="1:15" s="9" customFormat="1" ht="25.5">
      <c r="A68" s="98" t="s">
        <v>372</v>
      </c>
      <c r="B68" s="12" t="s">
        <v>265</v>
      </c>
      <c r="C68" s="100" t="s">
        <v>264</v>
      </c>
      <c r="D68" s="104">
        <v>1</v>
      </c>
      <c r="E68" s="171"/>
      <c r="F68" s="182"/>
      <c r="G68" s="182"/>
      <c r="H68" s="182">
        <v>35</v>
      </c>
      <c r="I68" s="182"/>
      <c r="J68" s="183"/>
      <c r="K68" s="183">
        <f t="shared" si="19"/>
        <v>0</v>
      </c>
      <c r="L68" s="183">
        <f t="shared" si="20"/>
        <v>0</v>
      </c>
      <c r="M68" s="183">
        <f t="shared" si="21"/>
        <v>35</v>
      </c>
      <c r="N68" s="184">
        <f>ROUND(I68*D68,2)</f>
        <v>0</v>
      </c>
      <c r="O68" s="184">
        <f>SUM(L68:N68)</f>
        <v>35</v>
      </c>
    </row>
    <row r="69" spans="1:15" s="9" customFormat="1" ht="25.5">
      <c r="A69" s="98" t="s">
        <v>373</v>
      </c>
      <c r="B69" s="24" t="s">
        <v>277</v>
      </c>
      <c r="C69" s="77" t="s">
        <v>47</v>
      </c>
      <c r="D69" s="77">
        <f>D70+D71</f>
        <v>26</v>
      </c>
      <c r="E69" s="171">
        <v>0.84</v>
      </c>
      <c r="F69" s="168">
        <f>$F$1</f>
        <v>3.8</v>
      </c>
      <c r="G69" s="168">
        <f>ROUND(E69*F69,2)</f>
        <v>3.19</v>
      </c>
      <c r="H69" s="168"/>
      <c r="I69" s="168">
        <f>ROUND(G69*$I$1,2)</f>
        <v>0.26</v>
      </c>
      <c r="J69" s="169">
        <f>SUM(G69:I69)</f>
        <v>3.45</v>
      </c>
      <c r="K69" s="170">
        <f t="shared" si="19"/>
        <v>21.84</v>
      </c>
      <c r="L69" s="170">
        <f t="shared" si="20"/>
        <v>82.94</v>
      </c>
      <c r="M69" s="170">
        <f t="shared" si="21"/>
        <v>0</v>
      </c>
      <c r="N69" s="170">
        <f>ROUND(I69*D69,2)</f>
        <v>6.76</v>
      </c>
      <c r="O69" s="170">
        <f>SUM(L69:N69)</f>
        <v>89.7</v>
      </c>
    </row>
    <row r="70" spans="1:15" s="9" customFormat="1" ht="38.25">
      <c r="A70" s="98" t="s">
        <v>374</v>
      </c>
      <c r="B70" s="117" t="s">
        <v>276</v>
      </c>
      <c r="C70" s="134" t="s">
        <v>47</v>
      </c>
      <c r="D70" s="16">
        <v>24</v>
      </c>
      <c r="E70" s="171"/>
      <c r="F70" s="182"/>
      <c r="G70" s="182"/>
      <c r="H70" s="182">
        <f>ROUND(5.47*0.9,2)</f>
        <v>4.92</v>
      </c>
      <c r="I70" s="182">
        <f>ROUND(G70*$I$1,2)</f>
        <v>0</v>
      </c>
      <c r="J70" s="183">
        <f>SUM(G70:I70)</f>
        <v>4.92</v>
      </c>
      <c r="K70" s="184">
        <f>ROUND(D70*E70,2)</f>
        <v>0</v>
      </c>
      <c r="L70" s="184">
        <f>ROUND(D70*G70,2)</f>
        <v>0</v>
      </c>
      <c r="M70" s="184">
        <f>ROUND(D70*H70,2)</f>
        <v>118.08</v>
      </c>
      <c r="N70" s="184">
        <f>ROUND(I70*D70,2)</f>
        <v>0</v>
      </c>
      <c r="O70" s="184">
        <f>SUM(L70:N70)</f>
        <v>118.08</v>
      </c>
    </row>
    <row r="71" spans="1:15" s="9" customFormat="1" ht="25.5">
      <c r="A71" s="98" t="s">
        <v>375</v>
      </c>
      <c r="B71" s="117" t="s">
        <v>275</v>
      </c>
      <c r="C71" s="134" t="s">
        <v>47</v>
      </c>
      <c r="D71" s="16">
        <v>2</v>
      </c>
      <c r="E71" s="171"/>
      <c r="F71" s="182"/>
      <c r="G71" s="182"/>
      <c r="H71" s="182">
        <f>ROUND(2.65*0.9,2)</f>
        <v>2.39</v>
      </c>
      <c r="I71" s="182">
        <f>ROUND(G71*$I$1,2)</f>
        <v>0</v>
      </c>
      <c r="J71" s="183">
        <f>SUM(G71:I71)</f>
        <v>2.39</v>
      </c>
      <c r="K71" s="184">
        <f>ROUND(D71*E71,2)</f>
        <v>0</v>
      </c>
      <c r="L71" s="184">
        <f>ROUND(D71*G71,2)</f>
        <v>0</v>
      </c>
      <c r="M71" s="184">
        <f>ROUND(D71*H71,2)</f>
        <v>4.78</v>
      </c>
      <c r="N71" s="184">
        <f>ROUND(I71*D71,2)</f>
        <v>0</v>
      </c>
      <c r="O71" s="184">
        <f>SUM(L71:N71)</f>
        <v>4.78</v>
      </c>
    </row>
    <row r="72" spans="1:15" s="175" customFormat="1" ht="15" customHeight="1">
      <c r="A72" s="98" t="s">
        <v>376</v>
      </c>
      <c r="B72" s="24" t="s">
        <v>266</v>
      </c>
      <c r="C72" s="187" t="s">
        <v>54</v>
      </c>
      <c r="D72" s="187">
        <v>35</v>
      </c>
      <c r="E72" s="173">
        <v>0.65</v>
      </c>
      <c r="F72" s="168">
        <f>$F$1</f>
        <v>3.8</v>
      </c>
      <c r="G72" s="168">
        <f>ROUND(E72*F72,2)</f>
        <v>2.47</v>
      </c>
      <c r="H72" s="168"/>
      <c r="I72" s="168">
        <f>ROUND(G72*$I$1,2)</f>
        <v>0.2</v>
      </c>
      <c r="J72" s="169">
        <f>SUM(G72:I72)</f>
        <v>2.67</v>
      </c>
      <c r="K72" s="170">
        <f>ROUND(D72*E72,2)</f>
        <v>22.75</v>
      </c>
      <c r="L72" s="170">
        <f>ROUND(D72*G72,2)</f>
        <v>86.45</v>
      </c>
      <c r="M72" s="170">
        <f>ROUND(D72*H72,2)</f>
        <v>0</v>
      </c>
      <c r="N72" s="170">
        <f>ROUND(I72*D72,2)</f>
        <v>7</v>
      </c>
      <c r="O72" s="170">
        <f>SUM(L72:N72)</f>
        <v>93.45</v>
      </c>
    </row>
    <row r="73" spans="1:15" s="9" customFormat="1" ht="38.25">
      <c r="A73" s="98" t="s">
        <v>377</v>
      </c>
      <c r="B73" s="12" t="s">
        <v>268</v>
      </c>
      <c r="C73" s="134" t="s">
        <v>54</v>
      </c>
      <c r="D73" s="16">
        <v>35</v>
      </c>
      <c r="E73" s="186"/>
      <c r="F73" s="182"/>
      <c r="G73" s="182"/>
      <c r="H73" s="182">
        <v>1.05</v>
      </c>
      <c r="I73" s="182">
        <f>ROUND(G73*$I$1,2)</f>
        <v>0</v>
      </c>
      <c r="J73" s="183">
        <f>SUM(G73:I73)</f>
        <v>1.05</v>
      </c>
      <c r="K73" s="184">
        <f>ROUND(D73*E73,2)</f>
        <v>0</v>
      </c>
      <c r="L73" s="184">
        <f>ROUND(D73*G73,2)</f>
        <v>0</v>
      </c>
      <c r="M73" s="184">
        <f>ROUND(D73*H73,2)</f>
        <v>36.75</v>
      </c>
      <c r="N73" s="184">
        <f>ROUND(I73*D73,2)</f>
        <v>0</v>
      </c>
      <c r="O73" s="184">
        <f>SUM(L73:N73)</f>
        <v>36.75</v>
      </c>
    </row>
    <row r="74" spans="1:15" s="9" customFormat="1" ht="15" customHeight="1">
      <c r="A74" s="98" t="s">
        <v>378</v>
      </c>
      <c r="B74" s="12" t="s">
        <v>269</v>
      </c>
      <c r="C74" s="134" t="s">
        <v>47</v>
      </c>
      <c r="D74" s="16">
        <v>30</v>
      </c>
      <c r="E74" s="186"/>
      <c r="F74" s="182"/>
      <c r="G74" s="182"/>
      <c r="H74" s="182">
        <v>5.2</v>
      </c>
      <c r="I74" s="182">
        <f>ROUND(G74*$I$1,2)</f>
        <v>0</v>
      </c>
      <c r="J74" s="183">
        <f>SUM(G74:I74)</f>
        <v>5.2</v>
      </c>
      <c r="K74" s="184">
        <f>ROUND(D74*E74,2)</f>
        <v>0</v>
      </c>
      <c r="L74" s="184">
        <f>ROUND(D74*G74,2)</f>
        <v>0</v>
      </c>
      <c r="M74" s="184">
        <f>ROUND(D74*H74,2)</f>
        <v>156</v>
      </c>
      <c r="N74" s="184">
        <f>ROUND(I74*D74,2)</f>
        <v>0</v>
      </c>
      <c r="O74" s="184">
        <f>SUM(L74:N74)</f>
        <v>156</v>
      </c>
    </row>
    <row r="75" spans="1:15" s="175" customFormat="1" ht="15" customHeight="1">
      <c r="A75" s="98" t="s">
        <v>379</v>
      </c>
      <c r="B75" s="11" t="s">
        <v>133</v>
      </c>
      <c r="C75" s="10" t="s">
        <v>45</v>
      </c>
      <c r="D75" s="176">
        <f>D76+D77+D78</f>
        <v>5</v>
      </c>
      <c r="E75" s="173">
        <v>1.2</v>
      </c>
      <c r="F75" s="168">
        <f>$F$1</f>
        <v>3.8</v>
      </c>
      <c r="G75" s="168">
        <f>ROUND(E75*F75,2)</f>
        <v>4.56</v>
      </c>
      <c r="H75" s="168"/>
      <c r="I75" s="168">
        <f>ROUND(G75*$I$1,2)</f>
        <v>0.36</v>
      </c>
      <c r="J75" s="169">
        <f>SUM(G75:I75)</f>
        <v>4.92</v>
      </c>
      <c r="K75" s="170">
        <f>ROUND(D75*E75,2)</f>
        <v>6</v>
      </c>
      <c r="L75" s="170">
        <f>ROUND(D75*G75,2)</f>
        <v>22.8</v>
      </c>
      <c r="M75" s="170">
        <f>ROUND(D75*H75,2)</f>
        <v>0</v>
      </c>
      <c r="N75" s="170">
        <f>ROUND(I75*D75,2)</f>
        <v>1.8</v>
      </c>
      <c r="O75" s="170">
        <f>SUM(L75:N75)</f>
        <v>24.6</v>
      </c>
    </row>
    <row r="76" spans="1:15" s="9" customFormat="1" ht="15" customHeight="1">
      <c r="A76" s="98" t="s">
        <v>380</v>
      </c>
      <c r="B76" s="12" t="s">
        <v>70</v>
      </c>
      <c r="C76" s="100" t="s">
        <v>45</v>
      </c>
      <c r="D76" s="104">
        <v>2</v>
      </c>
      <c r="E76" s="171"/>
      <c r="F76" s="182"/>
      <c r="G76" s="182"/>
      <c r="H76" s="182">
        <v>62.5</v>
      </c>
      <c r="I76" s="182">
        <f>ROUND(G76*$I$1,2)</f>
        <v>0</v>
      </c>
      <c r="J76" s="183">
        <f>SUM(G76:I76)</f>
        <v>62.5</v>
      </c>
      <c r="K76" s="184">
        <f>ROUND(D76*E76,2)</f>
        <v>0</v>
      </c>
      <c r="L76" s="184">
        <f>ROUND(D76*G76,2)</f>
        <v>0</v>
      </c>
      <c r="M76" s="184">
        <f>ROUND(D76*H76,2)</f>
        <v>125</v>
      </c>
      <c r="N76" s="184">
        <f>ROUND(I76*D76,2)</f>
        <v>0</v>
      </c>
      <c r="O76" s="184">
        <f>SUM(L76:N76)</f>
        <v>125</v>
      </c>
    </row>
    <row r="77" spans="1:15" s="9" customFormat="1" ht="15" customHeight="1">
      <c r="A77" s="98" t="s">
        <v>381</v>
      </c>
      <c r="B77" s="12" t="s">
        <v>71</v>
      </c>
      <c r="C77" s="100" t="s">
        <v>45</v>
      </c>
      <c r="D77" s="104">
        <v>1</v>
      </c>
      <c r="E77" s="171"/>
      <c r="F77" s="182"/>
      <c r="G77" s="182"/>
      <c r="H77" s="182">
        <v>14.25</v>
      </c>
      <c r="I77" s="182">
        <f>ROUND(G77*$I$1,2)</f>
        <v>0</v>
      </c>
      <c r="J77" s="183">
        <f>SUM(G77:I77)</f>
        <v>14.25</v>
      </c>
      <c r="K77" s="184">
        <f>ROUND(D77*E77,2)</f>
        <v>0</v>
      </c>
      <c r="L77" s="184">
        <f>ROUND(D77*G77,2)</f>
        <v>0</v>
      </c>
      <c r="M77" s="184">
        <f>ROUND(D77*H77,2)</f>
        <v>14.25</v>
      </c>
      <c r="N77" s="184">
        <f>ROUND(I77*D77,2)</f>
        <v>0</v>
      </c>
      <c r="O77" s="184">
        <f>SUM(L77:N77)</f>
        <v>14.25</v>
      </c>
    </row>
    <row r="78" spans="1:15" s="9" customFormat="1" ht="15" customHeight="1">
      <c r="A78" s="98" t="s">
        <v>382</v>
      </c>
      <c r="B78" s="12" t="s">
        <v>72</v>
      </c>
      <c r="C78" s="100" t="s">
        <v>45</v>
      </c>
      <c r="D78" s="104">
        <v>2</v>
      </c>
      <c r="E78" s="171"/>
      <c r="F78" s="182"/>
      <c r="G78" s="182"/>
      <c r="H78" s="182">
        <v>75</v>
      </c>
      <c r="I78" s="182">
        <f>ROUND(G78*$I$1,2)</f>
        <v>0</v>
      </c>
      <c r="J78" s="183">
        <f>SUM(G78:I78)</f>
        <v>75</v>
      </c>
      <c r="K78" s="184">
        <f>ROUND(D78*E78,2)</f>
        <v>0</v>
      </c>
      <c r="L78" s="184">
        <f>ROUND(D78*G78,2)</f>
        <v>0</v>
      </c>
      <c r="M78" s="184">
        <f>ROUND(D78*H78,2)</f>
        <v>150</v>
      </c>
      <c r="N78" s="184">
        <f>ROUND(I78*D78,2)</f>
        <v>0</v>
      </c>
      <c r="O78" s="184">
        <f>SUM(L78:N78)</f>
        <v>150</v>
      </c>
    </row>
    <row r="79" spans="1:15" s="175" customFormat="1" ht="25.5">
      <c r="A79" s="98" t="s">
        <v>383</v>
      </c>
      <c r="B79" s="11" t="s">
        <v>267</v>
      </c>
      <c r="C79" s="10" t="s">
        <v>47</v>
      </c>
      <c r="D79" s="176">
        <f>D80</f>
        <v>18.3</v>
      </c>
      <c r="E79" s="173">
        <v>1.2</v>
      </c>
      <c r="F79" s="168">
        <f>$F$1</f>
        <v>3.8</v>
      </c>
      <c r="G79" s="168">
        <f>ROUND(E79*F79,2)</f>
        <v>4.56</v>
      </c>
      <c r="H79" s="168"/>
      <c r="I79" s="168">
        <f>ROUND(G79*$I$1,2)</f>
        <v>0.36</v>
      </c>
      <c r="J79" s="169">
        <f>SUM(G79:I79)</f>
        <v>4.92</v>
      </c>
      <c r="K79" s="170">
        <f>ROUND(D79*E79,2)</f>
        <v>21.96</v>
      </c>
      <c r="L79" s="170">
        <f>ROUND(D79*G79,2)</f>
        <v>83.45</v>
      </c>
      <c r="M79" s="170">
        <f>ROUND(D79*H79,2)</f>
        <v>0</v>
      </c>
      <c r="N79" s="170">
        <f>ROUND(I79*D79,2)</f>
        <v>6.59</v>
      </c>
      <c r="O79" s="170">
        <f>SUM(L79:N79)</f>
        <v>90.04</v>
      </c>
    </row>
    <row r="80" spans="1:15" s="9" customFormat="1" ht="15" customHeight="1">
      <c r="A80" s="98" t="s">
        <v>384</v>
      </c>
      <c r="B80" s="12" t="s">
        <v>270</v>
      </c>
      <c r="C80" s="100" t="s">
        <v>47</v>
      </c>
      <c r="D80" s="104">
        <f>15+1.8+0.5+1</f>
        <v>18.3</v>
      </c>
      <c r="E80" s="171"/>
      <c r="F80" s="90"/>
      <c r="G80" s="32"/>
      <c r="H80" s="32">
        <v>2.6</v>
      </c>
      <c r="I80" s="182">
        <f>ROUND(G80*$I$1,2)</f>
        <v>0</v>
      </c>
      <c r="J80" s="183">
        <f>SUM(G80:I80)</f>
        <v>2.6</v>
      </c>
      <c r="K80" s="184">
        <f>ROUND(D80*E80,2)</f>
        <v>0</v>
      </c>
      <c r="L80" s="184">
        <f>ROUND(D80*G80,2)</f>
        <v>0</v>
      </c>
      <c r="M80" s="184">
        <f>ROUND(D80*H80,2)</f>
        <v>47.58</v>
      </c>
      <c r="N80" s="184">
        <f>ROUND(I80*D80,2)</f>
        <v>0</v>
      </c>
      <c r="O80" s="184">
        <f>SUM(L80:N80)</f>
        <v>47.58</v>
      </c>
    </row>
    <row r="81" spans="1:15" s="9" customFormat="1" ht="15" customHeight="1">
      <c r="A81" s="98" t="s">
        <v>385</v>
      </c>
      <c r="B81" s="102" t="s">
        <v>73</v>
      </c>
      <c r="C81" s="100" t="s">
        <v>45</v>
      </c>
      <c r="D81" s="104">
        <v>1</v>
      </c>
      <c r="E81" s="172"/>
      <c r="F81" s="90"/>
      <c r="G81" s="32"/>
      <c r="H81" s="32">
        <v>4.8</v>
      </c>
      <c r="I81" s="182">
        <f>ROUND(G81*$I$1,2)</f>
        <v>0</v>
      </c>
      <c r="J81" s="183">
        <f>SUM(G81:I81)</f>
        <v>4.8</v>
      </c>
      <c r="K81" s="184">
        <f>ROUND(D81*E81,2)</f>
        <v>0</v>
      </c>
      <c r="L81" s="184">
        <f>ROUND(D81*G81,2)</f>
        <v>0</v>
      </c>
      <c r="M81" s="184">
        <f>ROUND(D81*H81,2)</f>
        <v>4.8</v>
      </c>
      <c r="N81" s="184">
        <f>ROUND(I81*D81,2)</f>
        <v>0</v>
      </c>
      <c r="O81" s="184">
        <f>SUM(L81:N81)</f>
        <v>4.8</v>
      </c>
    </row>
    <row r="82" spans="1:15" s="9" customFormat="1" ht="15" customHeight="1">
      <c r="A82" s="98" t="s">
        <v>386</v>
      </c>
      <c r="B82" s="12" t="s">
        <v>134</v>
      </c>
      <c r="C82" s="100" t="s">
        <v>45</v>
      </c>
      <c r="D82" s="104">
        <v>1</v>
      </c>
      <c r="E82" s="171"/>
      <c r="F82" s="90"/>
      <c r="G82" s="32"/>
      <c r="H82" s="32">
        <v>1.25</v>
      </c>
      <c r="I82" s="182">
        <f>ROUND(G82*$I$1,2)</f>
        <v>0</v>
      </c>
      <c r="J82" s="183">
        <f>SUM(G82:I82)</f>
        <v>1.25</v>
      </c>
      <c r="K82" s="184">
        <f>ROUND(D82*E82,2)</f>
        <v>0</v>
      </c>
      <c r="L82" s="184">
        <f>ROUND(D82*G82,2)</f>
        <v>0</v>
      </c>
      <c r="M82" s="184">
        <f>ROUND(D82*H82,2)</f>
        <v>1.25</v>
      </c>
      <c r="N82" s="184">
        <f>ROUND(I82*D82,2)</f>
        <v>0</v>
      </c>
      <c r="O82" s="184">
        <f>SUM(L82:N82)</f>
        <v>1.25</v>
      </c>
    </row>
    <row r="83" spans="1:15" s="9" customFormat="1" ht="15" customHeight="1">
      <c r="A83" s="98" t="s">
        <v>387</v>
      </c>
      <c r="B83" s="12" t="s">
        <v>74</v>
      </c>
      <c r="C83" s="100" t="s">
        <v>45</v>
      </c>
      <c r="D83" s="100">
        <v>1</v>
      </c>
      <c r="E83" s="171"/>
      <c r="F83" s="90"/>
      <c r="G83" s="32"/>
      <c r="H83" s="32">
        <v>3.2</v>
      </c>
      <c r="I83" s="182">
        <f>ROUND(G83*$I$1,2)</f>
        <v>0</v>
      </c>
      <c r="J83" s="183">
        <f>SUM(G83:I83)</f>
        <v>3.2</v>
      </c>
      <c r="K83" s="184">
        <f>ROUND(D83*E83,2)</f>
        <v>0</v>
      </c>
      <c r="L83" s="184">
        <f>ROUND(D83*G83,2)</f>
        <v>0</v>
      </c>
      <c r="M83" s="184">
        <f>ROUND(D83*H83,2)</f>
        <v>3.2</v>
      </c>
      <c r="N83" s="184">
        <f>ROUND(I83*D83,2)</f>
        <v>0</v>
      </c>
      <c r="O83" s="184">
        <f>SUM(L83:N83)</f>
        <v>3.2</v>
      </c>
    </row>
    <row r="84" spans="1:15" s="175" customFormat="1" ht="25.5">
      <c r="A84" s="98" t="s">
        <v>388</v>
      </c>
      <c r="B84" s="11" t="s">
        <v>271</v>
      </c>
      <c r="C84" s="10" t="s">
        <v>53</v>
      </c>
      <c r="D84" s="176">
        <v>2</v>
      </c>
      <c r="E84" s="173">
        <v>0.8</v>
      </c>
      <c r="F84" s="168">
        <f>$F$1</f>
        <v>3.8</v>
      </c>
      <c r="G84" s="168">
        <f>ROUND(E84*F84,2)</f>
        <v>3.04</v>
      </c>
      <c r="H84" s="168"/>
      <c r="I84" s="168">
        <f>ROUND(G84*$I$1,2)</f>
        <v>0.24</v>
      </c>
      <c r="J84" s="169">
        <f>SUM(G84:I84)</f>
        <v>3.28</v>
      </c>
      <c r="K84" s="170">
        <f>ROUND(D84*E84,2)</f>
        <v>1.6</v>
      </c>
      <c r="L84" s="170">
        <f>ROUND(D84*G84,2)</f>
        <v>6.08</v>
      </c>
      <c r="M84" s="170">
        <f>ROUND(D84*H84,2)</f>
        <v>0</v>
      </c>
      <c r="N84" s="170">
        <f>ROUND(I84*D84,2)</f>
        <v>0.48</v>
      </c>
      <c r="O84" s="170">
        <f>SUM(L84:N84)</f>
        <v>6.56</v>
      </c>
    </row>
    <row r="85" spans="1:15" s="9" customFormat="1" ht="15" customHeight="1">
      <c r="A85" s="98" t="s">
        <v>389</v>
      </c>
      <c r="B85" s="105" t="s">
        <v>272</v>
      </c>
      <c r="C85" s="10" t="s">
        <v>47</v>
      </c>
      <c r="D85" s="106">
        <v>18.3</v>
      </c>
      <c r="E85" s="173">
        <v>0.22</v>
      </c>
      <c r="F85" s="168">
        <f>$F$1</f>
        <v>3.8</v>
      </c>
      <c r="G85" s="168">
        <f>ROUND(E85*F85,2)</f>
        <v>0.84</v>
      </c>
      <c r="H85" s="168"/>
      <c r="I85" s="168">
        <f>ROUND(G85*$I$1,2)</f>
        <v>0.07</v>
      </c>
      <c r="J85" s="169">
        <f>SUM(G85:I85)</f>
        <v>0.91</v>
      </c>
      <c r="K85" s="170">
        <f>ROUND(D85*E85,2)</f>
        <v>4.03</v>
      </c>
      <c r="L85" s="170">
        <f>ROUND(D85*G85,2)</f>
        <v>15.37</v>
      </c>
      <c r="M85" s="170">
        <f>ROUND(D85*H85,2)</f>
        <v>0</v>
      </c>
      <c r="N85" s="170">
        <f>ROUND(I85*D85,2)</f>
        <v>1.28</v>
      </c>
      <c r="O85" s="170">
        <f>SUM(L85:N85)</f>
        <v>16.65</v>
      </c>
    </row>
    <row r="86" spans="1:15" s="9" customFormat="1" ht="15" customHeight="1">
      <c r="A86" s="98" t="s">
        <v>390</v>
      </c>
      <c r="B86" s="12" t="s">
        <v>75</v>
      </c>
      <c r="C86" s="100" t="s">
        <v>44</v>
      </c>
      <c r="D86" s="100">
        <v>6</v>
      </c>
      <c r="E86" s="171"/>
      <c r="F86" s="90"/>
      <c r="G86" s="32"/>
      <c r="H86" s="32">
        <v>1.3</v>
      </c>
      <c r="I86" s="182">
        <f>ROUND(G86*$I$1,2)</f>
        <v>0</v>
      </c>
      <c r="J86" s="183">
        <f>SUM(G86:I86)</f>
        <v>1.3</v>
      </c>
      <c r="K86" s="184">
        <f>ROUND(D86*E86,2)</f>
        <v>0</v>
      </c>
      <c r="L86" s="184">
        <f>ROUND(D86*G86,2)</f>
        <v>0</v>
      </c>
      <c r="M86" s="184">
        <f>ROUND(D86*H86,2)</f>
        <v>7.8</v>
      </c>
      <c r="N86" s="184">
        <f>ROUND(I86*D86,2)</f>
        <v>0</v>
      </c>
      <c r="O86" s="184">
        <f>SUM(L86:N86)</f>
        <v>7.8</v>
      </c>
    </row>
    <row r="87" spans="1:15" s="9" customFormat="1" ht="15" customHeight="1">
      <c r="A87" s="98" t="s">
        <v>391</v>
      </c>
      <c r="B87" s="12" t="s">
        <v>76</v>
      </c>
      <c r="C87" s="100" t="s">
        <v>52</v>
      </c>
      <c r="D87" s="100">
        <v>10</v>
      </c>
      <c r="E87" s="171"/>
      <c r="F87" s="90"/>
      <c r="G87" s="32"/>
      <c r="H87" s="32">
        <v>0.8</v>
      </c>
      <c r="I87" s="182">
        <f>ROUND(G87*$I$1,2)</f>
        <v>0</v>
      </c>
      <c r="J87" s="183">
        <f>SUM(G87:I87)</f>
        <v>0.8</v>
      </c>
      <c r="K87" s="184">
        <f>ROUND(D87*E87,2)</f>
        <v>0</v>
      </c>
      <c r="L87" s="184">
        <f>ROUND(D87*G87,2)</f>
        <v>0</v>
      </c>
      <c r="M87" s="184">
        <f>ROUND(D87*H87,2)</f>
        <v>8</v>
      </c>
      <c r="N87" s="184">
        <f>ROUND(I87*D87,2)</f>
        <v>0</v>
      </c>
      <c r="O87" s="184">
        <f>SUM(L87:N87)</f>
        <v>8</v>
      </c>
    </row>
    <row r="88" spans="1:15" s="9" customFormat="1" ht="26.25" thickBot="1">
      <c r="A88" s="98" t="s">
        <v>392</v>
      </c>
      <c r="B88" s="12" t="s">
        <v>274</v>
      </c>
      <c r="C88" s="100" t="s">
        <v>44</v>
      </c>
      <c r="D88" s="100">
        <v>1</v>
      </c>
      <c r="E88" s="171"/>
      <c r="F88" s="90"/>
      <c r="G88" s="32"/>
      <c r="H88" s="32">
        <v>55</v>
      </c>
      <c r="I88" s="182"/>
      <c r="J88" s="183">
        <f>SUM(G88:I88)</f>
        <v>55</v>
      </c>
      <c r="K88" s="184">
        <f>ROUND(D88*E88,2)</f>
        <v>0</v>
      </c>
      <c r="L88" s="184">
        <f>ROUND(D88*G88,2)</f>
        <v>0</v>
      </c>
      <c r="M88" s="184">
        <f>ROUND(D88*H88,2)</f>
        <v>55</v>
      </c>
      <c r="N88" s="184">
        <f>ROUND(I88*D88,2)</f>
        <v>0</v>
      </c>
      <c r="O88" s="184">
        <f>SUM(L88:N88)</f>
        <v>55</v>
      </c>
    </row>
    <row r="89" spans="1:15" s="9" customFormat="1" ht="15.75" thickBot="1">
      <c r="A89" s="333" t="s">
        <v>273</v>
      </c>
      <c r="B89" s="334"/>
      <c r="C89" s="334"/>
      <c r="D89" s="334"/>
      <c r="E89" s="334"/>
      <c r="F89" s="334"/>
      <c r="G89" s="334"/>
      <c r="H89" s="334"/>
      <c r="I89" s="334"/>
      <c r="J89" s="335"/>
      <c r="K89" s="32"/>
      <c r="L89" s="32"/>
      <c r="M89" s="32"/>
      <c r="N89" s="32"/>
      <c r="O89" s="32"/>
    </row>
    <row r="90" spans="1:15" s="9" customFormat="1" ht="12.75">
      <c r="A90" s="98" t="s">
        <v>393</v>
      </c>
      <c r="B90" s="107" t="s">
        <v>135</v>
      </c>
      <c r="C90" s="19" t="s">
        <v>44</v>
      </c>
      <c r="D90" s="84">
        <v>1</v>
      </c>
      <c r="E90" s="173">
        <v>1.3</v>
      </c>
      <c r="F90" s="168">
        <f>$F$1</f>
        <v>3.8</v>
      </c>
      <c r="G90" s="168">
        <f>ROUND(E90*F90,2)</f>
        <v>4.94</v>
      </c>
      <c r="H90" s="168"/>
      <c r="I90" s="168">
        <f>ROUND(G90*$I$1,2)</f>
        <v>0.4</v>
      </c>
      <c r="J90" s="169">
        <f>SUM(G90:I90)</f>
        <v>5.34</v>
      </c>
      <c r="K90" s="170">
        <f>ROUND(D90*E90,2)</f>
        <v>1.3</v>
      </c>
      <c r="L90" s="170">
        <f>ROUND(D90*G90,2)</f>
        <v>4.94</v>
      </c>
      <c r="M90" s="170">
        <f>ROUND(D90*H90,2)</f>
        <v>0</v>
      </c>
      <c r="N90" s="170">
        <f>ROUND(I90*D90,2)</f>
        <v>0.4</v>
      </c>
      <c r="O90" s="170">
        <f>SUM(L90:N90)</f>
        <v>5.34</v>
      </c>
    </row>
    <row r="91" spans="1:15" s="9" customFormat="1" ht="15" customHeight="1">
      <c r="A91" s="98" t="s">
        <v>394</v>
      </c>
      <c r="B91" s="12" t="s">
        <v>77</v>
      </c>
      <c r="C91" s="100" t="s">
        <v>44</v>
      </c>
      <c r="D91" s="86">
        <v>1</v>
      </c>
      <c r="E91" s="171"/>
      <c r="F91" s="20"/>
      <c r="G91" s="32"/>
      <c r="H91" s="32">
        <v>526</v>
      </c>
      <c r="I91" s="182">
        <f>ROUND(G91*$I$1,2)</f>
        <v>0</v>
      </c>
      <c r="J91" s="183">
        <f>SUM(G91:I91)</f>
        <v>526</v>
      </c>
      <c r="K91" s="184">
        <f>ROUND(D91*E91,2)</f>
        <v>0</v>
      </c>
      <c r="L91" s="184">
        <f>ROUND(D91*G91,2)</f>
        <v>0</v>
      </c>
      <c r="M91" s="184">
        <f>ROUND(D91*H91,2)</f>
        <v>526</v>
      </c>
      <c r="N91" s="184">
        <f>ROUND(I91*D91,2)</f>
        <v>0</v>
      </c>
      <c r="O91" s="184">
        <f>SUM(L91:N91)</f>
        <v>526</v>
      </c>
    </row>
    <row r="92" spans="1:15" s="9" customFormat="1" ht="15" customHeight="1">
      <c r="A92" s="98" t="s">
        <v>395</v>
      </c>
      <c r="B92" s="177" t="s">
        <v>278</v>
      </c>
      <c r="C92" s="10" t="s">
        <v>47</v>
      </c>
      <c r="D92" s="83">
        <f>D93</f>
        <v>6</v>
      </c>
      <c r="E92" s="173">
        <v>0.8</v>
      </c>
      <c r="F92" s="168">
        <f>$F$1</f>
        <v>3.8</v>
      </c>
      <c r="G92" s="168">
        <f>ROUND(E92*F92,2)</f>
        <v>3.04</v>
      </c>
      <c r="H92" s="168"/>
      <c r="I92" s="168">
        <f>ROUND(G92*$I$1,2)</f>
        <v>0.24</v>
      </c>
      <c r="J92" s="169">
        <f>SUM(G92:I92)</f>
        <v>3.28</v>
      </c>
      <c r="K92" s="170">
        <f>ROUND(D92*E92,2)</f>
        <v>4.8</v>
      </c>
      <c r="L92" s="170">
        <f>ROUND(D92*G92,2)</f>
        <v>18.24</v>
      </c>
      <c r="M92" s="170">
        <f>ROUND(D92*H92,2)</f>
        <v>0</v>
      </c>
      <c r="N92" s="170">
        <f>ROUND(I92*D92,2)</f>
        <v>1.44</v>
      </c>
      <c r="O92" s="170">
        <f>SUM(L92:N92)</f>
        <v>19.68</v>
      </c>
    </row>
    <row r="93" spans="1:15" s="9" customFormat="1" ht="15" customHeight="1">
      <c r="A93" s="98" t="s">
        <v>396</v>
      </c>
      <c r="B93" s="12" t="s">
        <v>78</v>
      </c>
      <c r="C93" s="100" t="s">
        <v>47</v>
      </c>
      <c r="D93" s="100">
        <v>6</v>
      </c>
      <c r="E93" s="171"/>
      <c r="F93" s="20"/>
      <c r="G93" s="32"/>
      <c r="H93" s="32">
        <v>1.62</v>
      </c>
      <c r="I93" s="182">
        <f>ROUND(G93*$I$1,2)</f>
        <v>0</v>
      </c>
      <c r="J93" s="183">
        <f>SUM(G93:I93)</f>
        <v>1.62</v>
      </c>
      <c r="K93" s="184">
        <f>ROUND(D93*E93,2)</f>
        <v>0</v>
      </c>
      <c r="L93" s="184">
        <f>ROUND(D93*G93,2)</f>
        <v>0</v>
      </c>
      <c r="M93" s="184">
        <f>ROUND(D93*H93,2)</f>
        <v>9.72</v>
      </c>
      <c r="N93" s="184">
        <f>ROUND(I93*D93,2)</f>
        <v>0</v>
      </c>
      <c r="O93" s="184">
        <f>SUM(L93:N93)</f>
        <v>9.72</v>
      </c>
    </row>
    <row r="94" spans="1:15" s="9" customFormat="1" ht="15" customHeight="1">
      <c r="A94" s="98" t="s">
        <v>397</v>
      </c>
      <c r="B94" s="12" t="s">
        <v>136</v>
      </c>
      <c r="C94" s="100" t="s">
        <v>45</v>
      </c>
      <c r="D94" s="100">
        <v>4</v>
      </c>
      <c r="E94" s="171"/>
      <c r="F94" s="20"/>
      <c r="G94" s="32"/>
      <c r="H94" s="32">
        <v>0.42</v>
      </c>
      <c r="I94" s="182">
        <f>ROUND(G94*$I$1,2)</f>
        <v>0</v>
      </c>
      <c r="J94" s="183">
        <f>SUM(G94:I94)</f>
        <v>0.42</v>
      </c>
      <c r="K94" s="184">
        <f>ROUND(D94*E94,2)</f>
        <v>0</v>
      </c>
      <c r="L94" s="184">
        <f>ROUND(D94*G94,2)</f>
        <v>0</v>
      </c>
      <c r="M94" s="184">
        <f>ROUND(D94*H94,2)</f>
        <v>1.68</v>
      </c>
      <c r="N94" s="184">
        <f>ROUND(I94*D94,2)</f>
        <v>0</v>
      </c>
      <c r="O94" s="184">
        <f>SUM(L94:N94)</f>
        <v>1.68</v>
      </c>
    </row>
    <row r="95" spans="1:15" s="9" customFormat="1" ht="15" customHeight="1">
      <c r="A95" s="98" t="s">
        <v>398</v>
      </c>
      <c r="B95" s="12" t="s">
        <v>79</v>
      </c>
      <c r="C95" s="100" t="s">
        <v>45</v>
      </c>
      <c r="D95" s="100">
        <v>1</v>
      </c>
      <c r="E95" s="171"/>
      <c r="F95" s="20"/>
      <c r="G95" s="32"/>
      <c r="H95" s="32">
        <v>0.4</v>
      </c>
      <c r="I95" s="182">
        <f>ROUND(G95*$I$1,2)</f>
        <v>0</v>
      </c>
      <c r="J95" s="183">
        <f>SUM(G95:I95)</f>
        <v>0.4</v>
      </c>
      <c r="K95" s="184">
        <f>ROUND(D95*E95,2)</f>
        <v>0</v>
      </c>
      <c r="L95" s="184">
        <f>ROUND(D95*G95,2)</f>
        <v>0</v>
      </c>
      <c r="M95" s="184">
        <f>ROUND(D95*H95,2)</f>
        <v>0.4</v>
      </c>
      <c r="N95" s="184">
        <f>ROUND(I95*D95,2)</f>
        <v>0</v>
      </c>
      <c r="O95" s="184">
        <f>SUM(L95:N95)</f>
        <v>0.4</v>
      </c>
    </row>
    <row r="96" spans="1:15" s="9" customFormat="1" ht="15" customHeight="1">
      <c r="A96" s="98" t="s">
        <v>399</v>
      </c>
      <c r="B96" s="11" t="s">
        <v>279</v>
      </c>
      <c r="C96" s="10" t="s">
        <v>45</v>
      </c>
      <c r="D96" s="83">
        <f>D97</f>
        <v>1</v>
      </c>
      <c r="E96" s="173">
        <v>0.8</v>
      </c>
      <c r="F96" s="168">
        <f>$F$1</f>
        <v>3.8</v>
      </c>
      <c r="G96" s="168">
        <f>ROUND(E96*F96,2)</f>
        <v>3.04</v>
      </c>
      <c r="H96" s="168"/>
      <c r="I96" s="168">
        <f>ROUND(G96*$I$1,2)</f>
        <v>0.24</v>
      </c>
      <c r="J96" s="169">
        <f>SUM(G96:I96)</f>
        <v>3.28</v>
      </c>
      <c r="K96" s="170">
        <f>ROUND(D96*E96,2)</f>
        <v>0.8</v>
      </c>
      <c r="L96" s="170">
        <f>ROUND(D96*G96,2)</f>
        <v>3.04</v>
      </c>
      <c r="M96" s="170">
        <f>ROUND(D96*H96,2)</f>
        <v>0</v>
      </c>
      <c r="N96" s="170">
        <f>ROUND(I96*D96,2)</f>
        <v>0.24</v>
      </c>
      <c r="O96" s="170">
        <f>SUM(L96:N96)</f>
        <v>3.28</v>
      </c>
    </row>
    <row r="97" spans="1:15" s="9" customFormat="1" ht="15" customHeight="1">
      <c r="A97" s="98" t="s">
        <v>400</v>
      </c>
      <c r="B97" s="12" t="s">
        <v>80</v>
      </c>
      <c r="C97" s="100" t="s">
        <v>45</v>
      </c>
      <c r="D97" s="100">
        <v>1</v>
      </c>
      <c r="E97" s="171"/>
      <c r="F97" s="20"/>
      <c r="G97" s="32"/>
      <c r="H97" s="32">
        <v>20.47</v>
      </c>
      <c r="I97" s="182">
        <f>ROUND(G97*$I$1,2)</f>
        <v>0</v>
      </c>
      <c r="J97" s="183">
        <f>SUM(G97:I97)</f>
        <v>20.47</v>
      </c>
      <c r="K97" s="184">
        <f>ROUND(D97*E97,2)</f>
        <v>0</v>
      </c>
      <c r="L97" s="184">
        <f>ROUND(D97*G97,2)</f>
        <v>0</v>
      </c>
      <c r="M97" s="184">
        <f>ROUND(D97*H97,2)</f>
        <v>20.47</v>
      </c>
      <c r="N97" s="184">
        <f>ROUND(I97*D97,2)</f>
        <v>0</v>
      </c>
      <c r="O97" s="184">
        <f>SUM(L97:N97)</f>
        <v>20.47</v>
      </c>
    </row>
    <row r="98" spans="1:15" s="9" customFormat="1" ht="15" customHeight="1" thickBot="1">
      <c r="A98" s="98" t="s">
        <v>401</v>
      </c>
      <c r="B98" s="12" t="s">
        <v>46</v>
      </c>
      <c r="C98" s="100" t="s">
        <v>44</v>
      </c>
      <c r="D98" s="100">
        <v>1</v>
      </c>
      <c r="E98" s="171"/>
      <c r="F98" s="20"/>
      <c r="G98" s="32"/>
      <c r="H98" s="32">
        <v>8.2</v>
      </c>
      <c r="I98" s="182">
        <f>ROUND(G98*$I$1,2)</f>
        <v>0</v>
      </c>
      <c r="J98" s="183">
        <f>SUM(G98:I98)</f>
        <v>8.2</v>
      </c>
      <c r="K98" s="184">
        <f>ROUND(D98*E98,2)</f>
        <v>0</v>
      </c>
      <c r="L98" s="184">
        <f>ROUND(D98*G98,2)</f>
        <v>0</v>
      </c>
      <c r="M98" s="184">
        <f>ROUND(D98*H98,2)</f>
        <v>8.2</v>
      </c>
      <c r="N98" s="184">
        <f>ROUND(I98*D98,2)</f>
        <v>0</v>
      </c>
      <c r="O98" s="184">
        <f>SUM(L98:N98)</f>
        <v>8.2</v>
      </c>
    </row>
    <row r="99" spans="1:15" s="9" customFormat="1" ht="15.75" thickBot="1">
      <c r="A99" s="333" t="s">
        <v>280</v>
      </c>
      <c r="B99" s="334"/>
      <c r="C99" s="334"/>
      <c r="D99" s="334"/>
      <c r="E99" s="334"/>
      <c r="F99" s="334"/>
      <c r="G99" s="334"/>
      <c r="H99" s="334"/>
      <c r="I99" s="334"/>
      <c r="J99" s="335"/>
      <c r="K99" s="32"/>
      <c r="L99" s="32"/>
      <c r="M99" s="32"/>
      <c r="N99" s="32"/>
      <c r="O99" s="32"/>
    </row>
    <row r="100" spans="1:15" s="9" customFormat="1" ht="38.25">
      <c r="A100" s="98" t="s">
        <v>402</v>
      </c>
      <c r="B100" s="107" t="s">
        <v>282</v>
      </c>
      <c r="C100" s="108" t="s">
        <v>44</v>
      </c>
      <c r="D100" s="108">
        <v>1</v>
      </c>
      <c r="E100" s="173">
        <v>16</v>
      </c>
      <c r="F100" s="168">
        <f>$F$1</f>
        <v>3.8</v>
      </c>
      <c r="G100" s="168">
        <f>ROUND(E100*F100,2)</f>
        <v>60.8</v>
      </c>
      <c r="H100" s="168"/>
      <c r="I100" s="168">
        <f>ROUND(G100*$I$1,2)</f>
        <v>4.86</v>
      </c>
      <c r="J100" s="169">
        <f>SUM(G100:I100)</f>
        <v>65.66</v>
      </c>
      <c r="K100" s="170">
        <f>ROUND(D100*E100,2)</f>
        <v>16</v>
      </c>
      <c r="L100" s="170">
        <f>ROUND(D100*G100,2)</f>
        <v>60.8</v>
      </c>
      <c r="M100" s="170">
        <f>ROUND(D100*H100,2)</f>
        <v>0</v>
      </c>
      <c r="N100" s="170">
        <f>ROUND(I100*D100,2)</f>
        <v>4.86</v>
      </c>
      <c r="O100" s="170">
        <f>SUM(L100:N100)</f>
        <v>65.66</v>
      </c>
    </row>
    <row r="101" spans="1:15" s="9" customFormat="1" ht="38.25">
      <c r="A101" s="98" t="s">
        <v>403</v>
      </c>
      <c r="B101" s="12" t="s">
        <v>281</v>
      </c>
      <c r="C101" s="109" t="s">
        <v>44</v>
      </c>
      <c r="D101" s="109">
        <v>1</v>
      </c>
      <c r="E101" s="171"/>
      <c r="F101" s="20"/>
      <c r="G101" s="32"/>
      <c r="H101" s="32">
        <v>256</v>
      </c>
      <c r="I101" s="182">
        <f>ROUND(G101*$I$1,2)</f>
        <v>0</v>
      </c>
      <c r="J101" s="183">
        <f>SUM(G101:I101)</f>
        <v>256</v>
      </c>
      <c r="K101" s="184">
        <f>ROUND(D101*E101,2)</f>
        <v>0</v>
      </c>
      <c r="L101" s="184">
        <f>ROUND(D101*G101,2)</f>
        <v>0</v>
      </c>
      <c r="M101" s="184">
        <f>ROUND(D101*H101,2)</f>
        <v>256</v>
      </c>
      <c r="N101" s="184">
        <f>ROUND(I101*D101,2)</f>
        <v>0</v>
      </c>
      <c r="O101" s="184">
        <f>SUM(L101:N101)</f>
        <v>256</v>
      </c>
    </row>
    <row r="102" spans="1:15" s="9" customFormat="1" ht="51">
      <c r="A102" s="98" t="s">
        <v>404</v>
      </c>
      <c r="B102" s="12" t="s">
        <v>81</v>
      </c>
      <c r="C102" s="109" t="s">
        <v>44</v>
      </c>
      <c r="D102" s="109">
        <v>1</v>
      </c>
      <c r="E102" s="172"/>
      <c r="F102" s="90"/>
      <c r="G102" s="32"/>
      <c r="H102" s="32">
        <v>89</v>
      </c>
      <c r="I102" s="182">
        <f>ROUND(G102*$I$1,2)</f>
        <v>0</v>
      </c>
      <c r="J102" s="183">
        <f>SUM(G102:I102)</f>
        <v>89</v>
      </c>
      <c r="K102" s="184">
        <f>ROUND(D102*E102,2)</f>
        <v>0</v>
      </c>
      <c r="L102" s="184">
        <f>ROUND(D102*G102,2)</f>
        <v>0</v>
      </c>
      <c r="M102" s="184">
        <f>ROUND(D102*H102,2)</f>
        <v>89</v>
      </c>
      <c r="N102" s="184">
        <f>ROUND(I102*D102,2)</f>
        <v>0</v>
      </c>
      <c r="O102" s="184">
        <f>SUM(L102:N102)</f>
        <v>89</v>
      </c>
    </row>
    <row r="103" spans="1:15" s="9" customFormat="1" ht="26.25" thickBot="1">
      <c r="A103" s="98" t="s">
        <v>405</v>
      </c>
      <c r="B103" s="12" t="s">
        <v>46</v>
      </c>
      <c r="C103" s="109" t="s">
        <v>44</v>
      </c>
      <c r="D103" s="109">
        <v>1</v>
      </c>
      <c r="E103" s="172"/>
      <c r="F103" s="90"/>
      <c r="G103" s="32"/>
      <c r="H103" s="32">
        <v>25</v>
      </c>
      <c r="I103" s="182">
        <f>ROUND(G103*$I$1,2)</f>
        <v>0</v>
      </c>
      <c r="J103" s="183">
        <f>SUM(G103:I103)</f>
        <v>25</v>
      </c>
      <c r="K103" s="184">
        <f>ROUND(D103*E103,2)</f>
        <v>0</v>
      </c>
      <c r="L103" s="184">
        <f>ROUND(D103*G103,2)</f>
        <v>0</v>
      </c>
      <c r="M103" s="184">
        <f>ROUND(D103*H103,2)</f>
        <v>25</v>
      </c>
      <c r="N103" s="184">
        <f>ROUND(I103*D103,2)</f>
        <v>0</v>
      </c>
      <c r="O103" s="184">
        <f>SUM(L103:N103)</f>
        <v>25</v>
      </c>
    </row>
    <row r="104" spans="1:15" s="9" customFormat="1" ht="15" customHeight="1" thickBot="1">
      <c r="A104" s="333" t="s">
        <v>283</v>
      </c>
      <c r="B104" s="334"/>
      <c r="C104" s="334"/>
      <c r="D104" s="334"/>
      <c r="E104" s="334"/>
      <c r="F104" s="334"/>
      <c r="G104" s="334"/>
      <c r="H104" s="334"/>
      <c r="I104" s="334"/>
      <c r="J104" s="335"/>
      <c r="K104" s="32"/>
      <c r="L104" s="32"/>
      <c r="M104" s="32"/>
      <c r="N104" s="32"/>
      <c r="O104" s="32"/>
    </row>
    <row r="105" spans="1:15" s="9" customFormat="1" ht="38.25">
      <c r="A105" s="98" t="s">
        <v>406</v>
      </c>
      <c r="B105" s="107" t="s">
        <v>284</v>
      </c>
      <c r="C105" s="108" t="s">
        <v>83</v>
      </c>
      <c r="D105" s="108">
        <v>0.12</v>
      </c>
      <c r="E105" s="173">
        <v>6.06</v>
      </c>
      <c r="F105" s="168">
        <f aca="true" t="shared" si="24" ref="F105:F111">$F$1</f>
        <v>3.8</v>
      </c>
      <c r="G105" s="168">
        <f>ROUND(E105*F105,2)</f>
        <v>23.03</v>
      </c>
      <c r="H105" s="168"/>
      <c r="I105" s="168">
        <f>ROUND(G105*$I$1,2)</f>
        <v>1.84</v>
      </c>
      <c r="J105" s="169">
        <f>SUM(G105:I105)</f>
        <v>24.87</v>
      </c>
      <c r="K105" s="170">
        <f>ROUND(D105*E105,2)</f>
        <v>0.73</v>
      </c>
      <c r="L105" s="170">
        <f>ROUND(D105*G105,2)</f>
        <v>2.76</v>
      </c>
      <c r="M105" s="170">
        <f>ROUND(D105*H105,2)</f>
        <v>0</v>
      </c>
      <c r="N105" s="170">
        <f>ROUND(I105*D105,2)</f>
        <v>0.22</v>
      </c>
      <c r="O105" s="170">
        <f>SUM(L105:N105)</f>
        <v>2.98</v>
      </c>
    </row>
    <row r="106" spans="1:15" s="9" customFormat="1" ht="15" customHeight="1">
      <c r="A106" s="98" t="s">
        <v>407</v>
      </c>
      <c r="B106" s="12" t="s">
        <v>82</v>
      </c>
      <c r="C106" s="112" t="s">
        <v>83</v>
      </c>
      <c r="D106" s="109">
        <f>D105*1.05</f>
        <v>0.126</v>
      </c>
      <c r="E106" s="171"/>
      <c r="F106" s="90"/>
      <c r="G106" s="32"/>
      <c r="H106" s="32">
        <v>46</v>
      </c>
      <c r="I106" s="182">
        <f>ROUND(G106*$I$1,2)</f>
        <v>0</v>
      </c>
      <c r="J106" s="183">
        <f>SUM(G106:I106)</f>
        <v>46</v>
      </c>
      <c r="K106" s="184">
        <f>ROUND(D106*E106,2)</f>
        <v>0</v>
      </c>
      <c r="L106" s="184">
        <f>ROUND(D106*G106,2)</f>
        <v>0</v>
      </c>
      <c r="M106" s="184">
        <f>ROUND(D106*H106,2)</f>
        <v>5.8</v>
      </c>
      <c r="N106" s="184">
        <f>ROUND(I106*D106,2)</f>
        <v>0</v>
      </c>
      <c r="O106" s="184">
        <f>SUM(L106:N106)</f>
        <v>5.8</v>
      </c>
    </row>
    <row r="107" spans="1:15" s="9" customFormat="1" ht="25.5">
      <c r="A107" s="98" t="s">
        <v>408</v>
      </c>
      <c r="B107" s="24" t="s">
        <v>285</v>
      </c>
      <c r="C107" s="113" t="s">
        <v>137</v>
      </c>
      <c r="D107" s="114">
        <v>10</v>
      </c>
      <c r="E107" s="173">
        <v>0.4</v>
      </c>
      <c r="F107" s="168">
        <f t="shared" si="24"/>
        <v>3.8</v>
      </c>
      <c r="G107" s="168">
        <f>ROUND(E107*F107,2)</f>
        <v>1.52</v>
      </c>
      <c r="H107" s="168"/>
      <c r="I107" s="168">
        <f>ROUND(G107*$I$1,2)</f>
        <v>0.12</v>
      </c>
      <c r="J107" s="169">
        <f>SUM(G107:I107)</f>
        <v>1.64</v>
      </c>
      <c r="K107" s="170">
        <f>ROUND(D107*E107,2)</f>
        <v>4</v>
      </c>
      <c r="L107" s="170">
        <f>ROUND(D107*G107,2)</f>
        <v>15.2</v>
      </c>
      <c r="M107" s="170">
        <f>ROUND(D107*H107,2)</f>
        <v>0</v>
      </c>
      <c r="N107" s="170">
        <f>ROUND(I107*D107,2)</f>
        <v>1.2</v>
      </c>
      <c r="O107" s="170">
        <f>SUM(L107:N107)</f>
        <v>16.4</v>
      </c>
    </row>
    <row r="108" spans="1:15" s="9" customFormat="1" ht="15" customHeight="1">
      <c r="A108" s="98" t="s">
        <v>409</v>
      </c>
      <c r="B108" s="115" t="s">
        <v>286</v>
      </c>
      <c r="C108" s="16" t="s">
        <v>22</v>
      </c>
      <c r="D108" s="116">
        <f>SUM(D107*0.1)*1.5</f>
        <v>1.5</v>
      </c>
      <c r="E108" s="171"/>
      <c r="F108" s="90"/>
      <c r="G108" s="32"/>
      <c r="H108" s="32">
        <v>11</v>
      </c>
      <c r="I108" s="182">
        <f>ROUND(G108*$I$1,2)</f>
        <v>0</v>
      </c>
      <c r="J108" s="183">
        <f>SUM(G108:I108)</f>
        <v>11</v>
      </c>
      <c r="K108" s="184">
        <f>ROUND(D108*E108,2)</f>
        <v>0</v>
      </c>
      <c r="L108" s="184">
        <f>ROUND(D108*G108,2)</f>
        <v>0</v>
      </c>
      <c r="M108" s="184">
        <f>ROUND(D108*H108,2)</f>
        <v>16.5</v>
      </c>
      <c r="N108" s="184">
        <f>ROUND(I108*D108,2)</f>
        <v>0</v>
      </c>
      <c r="O108" s="184">
        <f>SUM(L108:N108)</f>
        <v>16.5</v>
      </c>
    </row>
    <row r="109" spans="1:15" s="9" customFormat="1" ht="15" customHeight="1">
      <c r="A109" s="98" t="s">
        <v>410</v>
      </c>
      <c r="B109" s="24" t="s">
        <v>138</v>
      </c>
      <c r="C109" s="113" t="s">
        <v>137</v>
      </c>
      <c r="D109" s="114">
        <v>10</v>
      </c>
      <c r="E109" s="173">
        <v>1</v>
      </c>
      <c r="F109" s="168">
        <f t="shared" si="24"/>
        <v>3.8</v>
      </c>
      <c r="G109" s="168">
        <f>ROUND(E109*F109,2)</f>
        <v>3.8</v>
      </c>
      <c r="H109" s="168"/>
      <c r="I109" s="168">
        <f>ROUND(G109*$I$1,2)</f>
        <v>0.3</v>
      </c>
      <c r="J109" s="169">
        <f>SUM(G109:I109)</f>
        <v>4.1</v>
      </c>
      <c r="K109" s="170">
        <f>ROUND(D109*E109,2)</f>
        <v>10</v>
      </c>
      <c r="L109" s="170">
        <f>ROUND(D109*G109,2)</f>
        <v>38</v>
      </c>
      <c r="M109" s="170">
        <f>ROUND(D109*H109,2)</f>
        <v>0</v>
      </c>
      <c r="N109" s="170">
        <f>ROUND(I109*D109,2)</f>
        <v>3</v>
      </c>
      <c r="O109" s="170">
        <f>SUM(L109:N109)</f>
        <v>41</v>
      </c>
    </row>
    <row r="110" spans="1:15" s="9" customFormat="1" ht="15" customHeight="1">
      <c r="A110" s="98" t="s">
        <v>411</v>
      </c>
      <c r="B110" s="75" t="s">
        <v>84</v>
      </c>
      <c r="C110" s="16" t="s">
        <v>22</v>
      </c>
      <c r="D110" s="109">
        <f>SUM(D109*0.05)*1.05</f>
        <v>0.525</v>
      </c>
      <c r="E110" s="171"/>
      <c r="F110" s="90"/>
      <c r="G110" s="32"/>
      <c r="H110" s="32">
        <v>41.5</v>
      </c>
      <c r="I110" s="182">
        <f>ROUND(G110*$I$1,2)</f>
        <v>0</v>
      </c>
      <c r="J110" s="183">
        <f>SUM(G110:I110)</f>
        <v>41.5</v>
      </c>
      <c r="K110" s="184">
        <f>ROUND(D110*E110,2)</f>
        <v>0</v>
      </c>
      <c r="L110" s="184">
        <f>ROUND(D110*G110,2)</f>
        <v>0</v>
      </c>
      <c r="M110" s="184">
        <f>ROUND(D110*H110,2)</f>
        <v>21.79</v>
      </c>
      <c r="N110" s="184">
        <f>ROUND(I110*D110,2)</f>
        <v>0</v>
      </c>
      <c r="O110" s="184">
        <f>SUM(L110:N110)</f>
        <v>21.79</v>
      </c>
    </row>
    <row r="111" spans="1:15" s="9" customFormat="1" ht="15" customHeight="1">
      <c r="A111" s="98" t="s">
        <v>412</v>
      </c>
      <c r="B111" s="24" t="s">
        <v>139</v>
      </c>
      <c r="C111" s="113" t="s">
        <v>137</v>
      </c>
      <c r="D111" s="114">
        <v>10</v>
      </c>
      <c r="E111" s="173">
        <v>0.2</v>
      </c>
      <c r="F111" s="168">
        <f t="shared" si="24"/>
        <v>3.8</v>
      </c>
      <c r="G111" s="168">
        <f>ROUND(E111*F111,2)</f>
        <v>0.76</v>
      </c>
      <c r="H111" s="168"/>
      <c r="I111" s="168">
        <f>ROUND(G111*$I$1,2)+0.2</f>
        <v>0.26</v>
      </c>
      <c r="J111" s="169">
        <f>SUM(G111:I111)</f>
        <v>1.02</v>
      </c>
      <c r="K111" s="170">
        <f>ROUND(D111*E111,2)</f>
        <v>2</v>
      </c>
      <c r="L111" s="170">
        <f>ROUND(D111*G111,2)</f>
        <v>7.6</v>
      </c>
      <c r="M111" s="170">
        <f>ROUND(D111*H111,2)</f>
        <v>0</v>
      </c>
      <c r="N111" s="170">
        <f>ROUND(I111*D111,2)</f>
        <v>2.6</v>
      </c>
      <c r="O111" s="170">
        <f>SUM(L111:N111)</f>
        <v>10.2</v>
      </c>
    </row>
    <row r="112" spans="1:15" s="9" customFormat="1" ht="15" customHeight="1">
      <c r="A112" s="98" t="s">
        <v>413</v>
      </c>
      <c r="B112" s="75" t="s">
        <v>85</v>
      </c>
      <c r="C112" s="16" t="s">
        <v>54</v>
      </c>
      <c r="D112" s="109">
        <f>SUM(D111*2.2)</f>
        <v>22</v>
      </c>
      <c r="E112" s="172"/>
      <c r="F112" s="90"/>
      <c r="G112" s="32"/>
      <c r="H112" s="32">
        <v>0.9</v>
      </c>
      <c r="I112" s="182">
        <f>ROUND(G112*$I$1,2)</f>
        <v>0</v>
      </c>
      <c r="J112" s="183">
        <f>SUM(G112:I112)</f>
        <v>0.9</v>
      </c>
      <c r="K112" s="184">
        <f>ROUND(D112*E112,2)</f>
        <v>0</v>
      </c>
      <c r="L112" s="184">
        <f>ROUND(D112*G112,2)</f>
        <v>0</v>
      </c>
      <c r="M112" s="184">
        <f>ROUND(D112*H112,2)</f>
        <v>19.8</v>
      </c>
      <c r="N112" s="184">
        <f>ROUND(I112*D112,2)</f>
        <v>0</v>
      </c>
      <c r="O112" s="184">
        <f>SUM(L112:N112)</f>
        <v>19.8</v>
      </c>
    </row>
    <row r="113" spans="1:15" s="9" customFormat="1" ht="15" customHeight="1">
      <c r="A113" s="98" t="s">
        <v>414</v>
      </c>
      <c r="B113" s="75" t="s">
        <v>86</v>
      </c>
      <c r="C113" s="16" t="s">
        <v>87</v>
      </c>
      <c r="D113" s="109">
        <f>SUM(D111*1.8)</f>
        <v>18</v>
      </c>
      <c r="E113" s="171"/>
      <c r="F113" s="90"/>
      <c r="G113" s="32"/>
      <c r="H113" s="32">
        <v>1.03</v>
      </c>
      <c r="I113" s="182">
        <f>ROUND(G113*$I$1,2)</f>
        <v>0</v>
      </c>
      <c r="J113" s="183">
        <f>SUM(G113:I113)</f>
        <v>1.03</v>
      </c>
      <c r="K113" s="184">
        <f>ROUND(D113*E113,2)</f>
        <v>0</v>
      </c>
      <c r="L113" s="184">
        <f>ROUND(D113*G113,2)</f>
        <v>0</v>
      </c>
      <c r="M113" s="184">
        <f>ROUND(D113*H113,2)</f>
        <v>18.54</v>
      </c>
      <c r="N113" s="184">
        <f>ROUND(I113*D113,2)</f>
        <v>0</v>
      </c>
      <c r="O113" s="184">
        <f>SUM(L113:N113)</f>
        <v>18.54</v>
      </c>
    </row>
    <row r="114" spans="1:15" s="9" customFormat="1" ht="15" customHeight="1">
      <c r="A114" s="98" t="s">
        <v>415</v>
      </c>
      <c r="B114" s="24" t="s">
        <v>140</v>
      </c>
      <c r="C114" s="113" t="s">
        <v>137</v>
      </c>
      <c r="D114" s="114">
        <v>10</v>
      </c>
      <c r="E114" s="173">
        <v>0.3</v>
      </c>
      <c r="F114" s="168">
        <f>$F$1</f>
        <v>3.8</v>
      </c>
      <c r="G114" s="168">
        <f>ROUND(E114*F114,2)</f>
        <v>1.14</v>
      </c>
      <c r="H114" s="168"/>
      <c r="I114" s="168">
        <f>ROUND(G114*$I$1,2)+0.2</f>
        <v>0.29</v>
      </c>
      <c r="J114" s="169">
        <f>SUM(G114:I114)</f>
        <v>1.43</v>
      </c>
      <c r="K114" s="170">
        <f>ROUND(D114*E114,2)</f>
        <v>3</v>
      </c>
      <c r="L114" s="170">
        <f>ROUND(D114*G114,2)</f>
        <v>11.4</v>
      </c>
      <c r="M114" s="170">
        <f>ROUND(D114*H114,2)</f>
        <v>0</v>
      </c>
      <c r="N114" s="170">
        <f>ROUND(I114*D114,2)</f>
        <v>2.9</v>
      </c>
      <c r="O114" s="170">
        <f>SUM(L114:N114)</f>
        <v>14.3</v>
      </c>
    </row>
    <row r="115" spans="1:15" s="9" customFormat="1" ht="15" customHeight="1">
      <c r="A115" s="98" t="s">
        <v>416</v>
      </c>
      <c r="B115" s="75" t="s">
        <v>88</v>
      </c>
      <c r="C115" s="16" t="s">
        <v>141</v>
      </c>
      <c r="D115" s="116">
        <f>SUM(D114*1.03)</f>
        <v>10.3</v>
      </c>
      <c r="E115" s="171"/>
      <c r="F115" s="90"/>
      <c r="G115" s="32"/>
      <c r="H115" s="32">
        <v>3.31</v>
      </c>
      <c r="I115" s="182">
        <f>ROUND(G115*$I$1,2)</f>
        <v>0</v>
      </c>
      <c r="J115" s="183">
        <f>SUM(G115:I115)</f>
        <v>3.31</v>
      </c>
      <c r="K115" s="184">
        <f>ROUND(D115*E115,2)</f>
        <v>0</v>
      </c>
      <c r="L115" s="184">
        <f>ROUND(D115*G115,2)</f>
        <v>0</v>
      </c>
      <c r="M115" s="184">
        <f>ROUND(D115*H115,2)</f>
        <v>34.09</v>
      </c>
      <c r="N115" s="184">
        <f>ROUND(I115*D115,2)</f>
        <v>0</v>
      </c>
      <c r="O115" s="184">
        <f>SUM(L115:N115)</f>
        <v>34.09</v>
      </c>
    </row>
    <row r="116" spans="1:15" s="9" customFormat="1" ht="15" customHeight="1">
      <c r="A116" s="98" t="s">
        <v>417</v>
      </c>
      <c r="B116" s="75" t="s">
        <v>0</v>
      </c>
      <c r="C116" s="16" t="s">
        <v>59</v>
      </c>
      <c r="D116" s="116">
        <v>1</v>
      </c>
      <c r="E116" s="171"/>
      <c r="F116" s="90"/>
      <c r="G116" s="32"/>
      <c r="H116" s="32">
        <v>1.6</v>
      </c>
      <c r="I116" s="182">
        <f>ROUND(G116*$I$1,2)</f>
        <v>0</v>
      </c>
      <c r="J116" s="183">
        <f>SUM(G116:I116)</f>
        <v>1.6</v>
      </c>
      <c r="K116" s="184">
        <f>ROUND(D116*E116,2)</f>
        <v>0</v>
      </c>
      <c r="L116" s="184">
        <f>ROUND(D116*G116,2)</f>
        <v>0</v>
      </c>
      <c r="M116" s="184">
        <f>ROUND(D116*H116,2)</f>
        <v>1.6</v>
      </c>
      <c r="N116" s="184">
        <f>ROUND(I116*D116,2)</f>
        <v>0</v>
      </c>
      <c r="O116" s="184">
        <f>SUM(L116:N116)</f>
        <v>1.6</v>
      </c>
    </row>
    <row r="117" spans="1:15" s="9" customFormat="1" ht="15" customHeight="1">
      <c r="A117" s="98" t="s">
        <v>418</v>
      </c>
      <c r="B117" s="24" t="s">
        <v>142</v>
      </c>
      <c r="C117" s="113" t="s">
        <v>137</v>
      </c>
      <c r="D117" s="114">
        <v>10</v>
      </c>
      <c r="E117" s="173">
        <v>0.6</v>
      </c>
      <c r="F117" s="168">
        <f aca="true" t="shared" si="25" ref="F117:F125">$F$1</f>
        <v>3.8</v>
      </c>
      <c r="G117" s="168">
        <f>ROUND(E117*F117,2)</f>
        <v>2.28</v>
      </c>
      <c r="H117" s="168"/>
      <c r="I117" s="168">
        <f>ROUND(G117*$I$1,2)+0.2</f>
        <v>0.38</v>
      </c>
      <c r="J117" s="169">
        <f>SUM(G117:I117)</f>
        <v>2.66</v>
      </c>
      <c r="K117" s="170">
        <f>ROUND(D117*E117,2)</f>
        <v>6</v>
      </c>
      <c r="L117" s="170">
        <f>ROUND(D117*G117,2)</f>
        <v>22.8</v>
      </c>
      <c r="M117" s="170">
        <f>ROUND(D117*H117,2)</f>
        <v>0</v>
      </c>
      <c r="N117" s="170">
        <f>ROUND(I117*D117,2)</f>
        <v>3.8</v>
      </c>
      <c r="O117" s="170">
        <f>SUM(L117:N117)</f>
        <v>26.6</v>
      </c>
    </row>
    <row r="118" spans="1:15" s="9" customFormat="1" ht="15" customHeight="1">
      <c r="A118" s="98" t="s">
        <v>419</v>
      </c>
      <c r="B118" s="115" t="s">
        <v>58</v>
      </c>
      <c r="C118" s="16" t="s">
        <v>22</v>
      </c>
      <c r="D118" s="109">
        <f>SUM(D117*0.05)*1.04</f>
        <v>0.52</v>
      </c>
      <c r="E118" s="171"/>
      <c r="F118" s="90"/>
      <c r="G118" s="32"/>
      <c r="H118" s="32">
        <v>45</v>
      </c>
      <c r="I118" s="182">
        <f>ROUND(G118*$I$1,2)</f>
        <v>0</v>
      </c>
      <c r="J118" s="183">
        <f>SUM(G118:I118)</f>
        <v>45</v>
      </c>
      <c r="K118" s="184">
        <f>ROUND(D118*E118,2)</f>
        <v>0</v>
      </c>
      <c r="L118" s="184">
        <f>ROUND(D118*G118,2)</f>
        <v>0</v>
      </c>
      <c r="M118" s="184">
        <f>ROUND(D118*H118,2)</f>
        <v>23.4</v>
      </c>
      <c r="N118" s="184">
        <f>ROUND(I118*D118,2)</f>
        <v>0</v>
      </c>
      <c r="O118" s="184">
        <f>SUM(L118:N118)</f>
        <v>23.4</v>
      </c>
    </row>
    <row r="119" spans="1:15" s="9" customFormat="1" ht="38.25">
      <c r="A119" s="98" t="s">
        <v>420</v>
      </c>
      <c r="B119" s="24" t="s">
        <v>287</v>
      </c>
      <c r="C119" s="101" t="s">
        <v>89</v>
      </c>
      <c r="D119" s="114">
        <v>30</v>
      </c>
      <c r="E119" s="173">
        <v>0.75</v>
      </c>
      <c r="F119" s="168">
        <f t="shared" si="25"/>
        <v>3.8</v>
      </c>
      <c r="G119" s="168">
        <f>ROUND(E119*F119,2)</f>
        <v>2.85</v>
      </c>
      <c r="H119" s="168"/>
      <c r="I119" s="168">
        <f>ROUND(G119*$I$1,2)</f>
        <v>0.23</v>
      </c>
      <c r="J119" s="169">
        <f>SUM(G119:I119)</f>
        <v>3.08</v>
      </c>
      <c r="K119" s="170">
        <f>ROUND(D119*E119,2)</f>
        <v>22.5</v>
      </c>
      <c r="L119" s="170">
        <f>ROUND(D119*G119,2)</f>
        <v>85.5</v>
      </c>
      <c r="M119" s="170">
        <f>ROUND(D119*H119,2)</f>
        <v>0</v>
      </c>
      <c r="N119" s="170">
        <f>ROUND(I119*D119,2)</f>
        <v>6.9</v>
      </c>
      <c r="O119" s="170">
        <f>SUM(L119:N119)</f>
        <v>92.4</v>
      </c>
    </row>
    <row r="120" spans="1:15" s="9" customFormat="1" ht="15" customHeight="1">
      <c r="A120" s="98" t="s">
        <v>421</v>
      </c>
      <c r="B120" s="12" t="s">
        <v>288</v>
      </c>
      <c r="C120" s="16" t="s">
        <v>52</v>
      </c>
      <c r="D120" s="109">
        <f>0.9*10*D119</f>
        <v>270</v>
      </c>
      <c r="E120" s="171"/>
      <c r="F120" s="90"/>
      <c r="G120" s="32"/>
      <c r="H120" s="32">
        <v>0.075</v>
      </c>
      <c r="I120" s="182">
        <f>ROUND(G120*$I$1,2)</f>
        <v>0</v>
      </c>
      <c r="J120" s="183">
        <f>SUM(G120:I120)</f>
        <v>0.08</v>
      </c>
      <c r="K120" s="184">
        <f>ROUND(D120*E120,2)</f>
        <v>0</v>
      </c>
      <c r="L120" s="184">
        <f>ROUND(D120*G120,2)</f>
        <v>0</v>
      </c>
      <c r="M120" s="184">
        <f>ROUND(D120*H120,2)</f>
        <v>20.25</v>
      </c>
      <c r="N120" s="184">
        <f>ROUND(I120*D120,2)</f>
        <v>0</v>
      </c>
      <c r="O120" s="184">
        <f>SUM(L120:N120)</f>
        <v>20.25</v>
      </c>
    </row>
    <row r="121" spans="1:15" s="175" customFormat="1" ht="25.5">
      <c r="A121" s="98" t="s">
        <v>422</v>
      </c>
      <c r="B121" s="24" t="s">
        <v>143</v>
      </c>
      <c r="C121" s="188" t="s">
        <v>54</v>
      </c>
      <c r="D121" s="188">
        <v>10</v>
      </c>
      <c r="E121" s="173">
        <v>0.23</v>
      </c>
      <c r="F121" s="168">
        <f t="shared" si="25"/>
        <v>3.8</v>
      </c>
      <c r="G121" s="168">
        <f>ROUND(E121*F121,2)</f>
        <v>0.87</v>
      </c>
      <c r="H121" s="168"/>
      <c r="I121" s="168">
        <f>ROUND(G121*$I$1,2)</f>
        <v>0.07</v>
      </c>
      <c r="J121" s="169">
        <f>SUM(G121:I121)</f>
        <v>0.94</v>
      </c>
      <c r="K121" s="170">
        <f>ROUND(D121*E121,2)</f>
        <v>2.3</v>
      </c>
      <c r="L121" s="170">
        <f>ROUND(D121*G121,2)</f>
        <v>8.7</v>
      </c>
      <c r="M121" s="170">
        <f>ROUND(D121*H121,2)</f>
        <v>0</v>
      </c>
      <c r="N121" s="170">
        <f>ROUND(I121*D121,2)</f>
        <v>0.7</v>
      </c>
      <c r="O121" s="170">
        <f>SUM(L121:N121)</f>
        <v>9.4</v>
      </c>
    </row>
    <row r="122" spans="1:15" s="9" customFormat="1" ht="15" customHeight="1">
      <c r="A122" s="98" t="s">
        <v>423</v>
      </c>
      <c r="B122" s="117" t="s">
        <v>289</v>
      </c>
      <c r="C122" s="16" t="s">
        <v>87</v>
      </c>
      <c r="D122" s="109">
        <v>5</v>
      </c>
      <c r="E122" s="171"/>
      <c r="F122" s="90"/>
      <c r="G122" s="32"/>
      <c r="H122" s="32">
        <v>6.5</v>
      </c>
      <c r="I122" s="182">
        <f>ROUND(G122*$I$1,2)</f>
        <v>0</v>
      </c>
      <c r="J122" s="183">
        <f>SUM(G122:I122)</f>
        <v>6.5</v>
      </c>
      <c r="K122" s="184">
        <f>ROUND(D122*E122,2)</f>
        <v>0</v>
      </c>
      <c r="L122" s="184">
        <f>ROUND(D122*G122,2)</f>
        <v>0</v>
      </c>
      <c r="M122" s="184">
        <f>ROUND(D122*H122,2)</f>
        <v>32.5</v>
      </c>
      <c r="N122" s="184">
        <f>ROUND(I122*D122,2)</f>
        <v>0</v>
      </c>
      <c r="O122" s="184">
        <f>SUM(L122:N122)</f>
        <v>32.5</v>
      </c>
    </row>
    <row r="123" spans="1:15" s="9" customFormat="1" ht="38.25">
      <c r="A123" s="98" t="s">
        <v>424</v>
      </c>
      <c r="B123" s="24" t="s">
        <v>290</v>
      </c>
      <c r="C123" s="101" t="s">
        <v>89</v>
      </c>
      <c r="D123" s="114">
        <v>5</v>
      </c>
      <c r="E123" s="173">
        <v>0.79</v>
      </c>
      <c r="F123" s="168">
        <f t="shared" si="25"/>
        <v>3.8</v>
      </c>
      <c r="G123" s="168">
        <f>ROUND(E123*F123,2)</f>
        <v>3</v>
      </c>
      <c r="H123" s="168"/>
      <c r="I123" s="168">
        <f>ROUND(G123*$I$1,2)</f>
        <v>0.24</v>
      </c>
      <c r="J123" s="169">
        <f>SUM(G123:I123)</f>
        <v>3.24</v>
      </c>
      <c r="K123" s="170">
        <f>ROUND(D123*E123,2)</f>
        <v>3.95</v>
      </c>
      <c r="L123" s="170">
        <f>ROUND(D123*G123,2)</f>
        <v>15</v>
      </c>
      <c r="M123" s="170">
        <f>ROUND(D123*H123,2)</f>
        <v>0</v>
      </c>
      <c r="N123" s="170">
        <f>ROUND(I123*D123,2)</f>
        <v>1.2</v>
      </c>
      <c r="O123" s="170">
        <f>SUM(L123:N123)</f>
        <v>16.2</v>
      </c>
    </row>
    <row r="124" spans="1:15" s="9" customFormat="1" ht="25.5">
      <c r="A124" s="98" t="s">
        <v>425</v>
      </c>
      <c r="B124" s="12" t="s">
        <v>291</v>
      </c>
      <c r="C124" s="16" t="s">
        <v>52</v>
      </c>
      <c r="D124" s="109">
        <f>0.9*5*D123</f>
        <v>22.5</v>
      </c>
      <c r="E124" s="171"/>
      <c r="F124" s="90"/>
      <c r="G124" s="32"/>
      <c r="H124" s="32">
        <v>0.075</v>
      </c>
      <c r="I124" s="182">
        <f>ROUND(G124*$I$1,2)</f>
        <v>0</v>
      </c>
      <c r="J124" s="183">
        <f>SUM(G124:I124)</f>
        <v>0.08</v>
      </c>
      <c r="K124" s="184">
        <f>ROUND(D124*E124,2)</f>
        <v>0</v>
      </c>
      <c r="L124" s="184">
        <f>ROUND(D124*G124,2)</f>
        <v>0</v>
      </c>
      <c r="M124" s="184">
        <f>ROUND(D124*H124,2)</f>
        <v>1.69</v>
      </c>
      <c r="N124" s="184">
        <f>ROUND(I124*D124,2)</f>
        <v>0</v>
      </c>
      <c r="O124" s="184">
        <f>SUM(L124:N124)</f>
        <v>1.69</v>
      </c>
    </row>
    <row r="125" spans="1:15" s="9" customFormat="1" ht="25.5">
      <c r="A125" s="98" t="s">
        <v>426</v>
      </c>
      <c r="B125" s="24" t="s">
        <v>292</v>
      </c>
      <c r="C125" s="101" t="s">
        <v>89</v>
      </c>
      <c r="D125" s="114">
        <v>1.8</v>
      </c>
      <c r="E125" s="173">
        <v>0.8</v>
      </c>
      <c r="F125" s="168">
        <f t="shared" si="25"/>
        <v>3.8</v>
      </c>
      <c r="G125" s="168">
        <f>ROUND(E125*F125,2)</f>
        <v>3.04</v>
      </c>
      <c r="H125" s="168"/>
      <c r="I125" s="168">
        <f>ROUND(G125*$I$1,2)</f>
        <v>0.24</v>
      </c>
      <c r="J125" s="169">
        <f>SUM(G125:I125)</f>
        <v>3.28</v>
      </c>
      <c r="K125" s="170">
        <f>ROUND(D125*E125,2)</f>
        <v>1.44</v>
      </c>
      <c r="L125" s="170">
        <f>ROUND(D125*G125,2)</f>
        <v>5.47</v>
      </c>
      <c r="M125" s="170">
        <f>ROUND(D125*H125,2)</f>
        <v>0</v>
      </c>
      <c r="N125" s="170">
        <f>ROUND(I125*D125,2)</f>
        <v>0.43</v>
      </c>
      <c r="O125" s="170">
        <f>SUM(L125:N125)</f>
        <v>5.9</v>
      </c>
    </row>
    <row r="126" spans="1:15" s="9" customFormat="1" ht="26.25" thickBot="1">
      <c r="A126" s="98" t="s">
        <v>427</v>
      </c>
      <c r="B126" s="118" t="s">
        <v>293</v>
      </c>
      <c r="C126" s="119" t="s">
        <v>25</v>
      </c>
      <c r="D126" s="120">
        <v>1</v>
      </c>
      <c r="E126" s="171"/>
      <c r="F126" s="90"/>
      <c r="G126" s="32"/>
      <c r="H126" s="32">
        <v>7.01</v>
      </c>
      <c r="I126" s="182">
        <f>ROUND(G126*$I$1,2)</f>
        <v>0</v>
      </c>
      <c r="J126" s="183">
        <f>SUM(G126:I126)</f>
        <v>7.01</v>
      </c>
      <c r="K126" s="184">
        <f>ROUND(D126*E126,2)</f>
        <v>0</v>
      </c>
      <c r="L126" s="184">
        <f>ROUND(D126*G126,2)</f>
        <v>0</v>
      </c>
      <c r="M126" s="184">
        <f>ROUND(D126*H126,2)</f>
        <v>7.01</v>
      </c>
      <c r="N126" s="184">
        <f>ROUND(I126*D126,2)</f>
        <v>0</v>
      </c>
      <c r="O126" s="184">
        <f>SUM(L126:N126)</f>
        <v>7.01</v>
      </c>
    </row>
    <row r="127" spans="1:15" s="9" customFormat="1" ht="15" customHeight="1" thickBot="1">
      <c r="A127" s="333" t="s">
        <v>294</v>
      </c>
      <c r="B127" s="334"/>
      <c r="C127" s="334"/>
      <c r="D127" s="334"/>
      <c r="E127" s="334"/>
      <c r="F127" s="334"/>
      <c r="G127" s="334"/>
      <c r="H127" s="334"/>
      <c r="I127" s="334"/>
      <c r="J127" s="335"/>
      <c r="K127" s="32"/>
      <c r="L127" s="32"/>
      <c r="M127" s="32"/>
      <c r="N127" s="32"/>
      <c r="O127" s="32"/>
    </row>
    <row r="128" spans="1:15" s="9" customFormat="1" ht="12.75">
      <c r="A128" s="98" t="s">
        <v>428</v>
      </c>
      <c r="B128" s="110" t="s">
        <v>296</v>
      </c>
      <c r="C128" s="111" t="s">
        <v>54</v>
      </c>
      <c r="D128" s="111">
        <v>60</v>
      </c>
      <c r="E128" s="173">
        <v>0.35</v>
      </c>
      <c r="F128" s="168">
        <f>$F$1</f>
        <v>3.8</v>
      </c>
      <c r="G128" s="168">
        <f>ROUND(E128*F128,2)</f>
        <v>1.33</v>
      </c>
      <c r="H128" s="168"/>
      <c r="I128" s="168">
        <f>ROUND(G128*$I$1,2)</f>
        <v>0.11</v>
      </c>
      <c r="J128" s="169">
        <f>SUM(G128:I128)</f>
        <v>1.44</v>
      </c>
      <c r="K128" s="170">
        <f>ROUND(D128*E128,2)</f>
        <v>21</v>
      </c>
      <c r="L128" s="170">
        <f>ROUND(D128*G128,2)</f>
        <v>79.8</v>
      </c>
      <c r="M128" s="170">
        <f>ROUND(D128*H128,2)</f>
        <v>0</v>
      </c>
      <c r="N128" s="170">
        <f>ROUND(I128*D128,2)</f>
        <v>6.6</v>
      </c>
      <c r="O128" s="170">
        <f>SUM(L128:N128)</f>
        <v>86.4</v>
      </c>
    </row>
    <row r="129" spans="1:15" s="9" customFormat="1" ht="25.5">
      <c r="A129" s="98" t="s">
        <v>429</v>
      </c>
      <c r="B129" s="118" t="s">
        <v>297</v>
      </c>
      <c r="C129" s="119" t="s">
        <v>52</v>
      </c>
      <c r="D129" s="120">
        <f>D128*0.4</f>
        <v>24</v>
      </c>
      <c r="E129" s="171"/>
      <c r="F129" s="90"/>
      <c r="G129" s="32"/>
      <c r="H129" s="32">
        <v>0.59</v>
      </c>
      <c r="I129" s="182">
        <f>ROUND(G129*$I$1,2)</f>
        <v>0</v>
      </c>
      <c r="J129" s="183">
        <f>SUM(G129:I129)</f>
        <v>0.59</v>
      </c>
      <c r="K129" s="184">
        <f>ROUND(D129*E129,2)</f>
        <v>0</v>
      </c>
      <c r="L129" s="184">
        <f>ROUND(D129*G129,2)</f>
        <v>0</v>
      </c>
      <c r="M129" s="184">
        <f>ROUND(D129*H129,2)</f>
        <v>14.16</v>
      </c>
      <c r="N129" s="184">
        <f>ROUND(I129*D129,2)</f>
        <v>0</v>
      </c>
      <c r="O129" s="184">
        <f>SUM(L129:N129)</f>
        <v>14.16</v>
      </c>
    </row>
    <row r="130" spans="1:15" s="9" customFormat="1" ht="25.5">
      <c r="A130" s="98" t="s">
        <v>430</v>
      </c>
      <c r="B130" s="24" t="s">
        <v>295</v>
      </c>
      <c r="C130" s="101" t="s">
        <v>264</v>
      </c>
      <c r="D130" s="114">
        <v>7</v>
      </c>
      <c r="E130" s="173">
        <v>0.82</v>
      </c>
      <c r="F130" s="168">
        <f>$F$1</f>
        <v>3.8</v>
      </c>
      <c r="G130" s="168">
        <f>ROUND(E130*F130,2)</f>
        <v>3.12</v>
      </c>
      <c r="H130" s="168"/>
      <c r="I130" s="168">
        <f>ROUND(G130*$I$1,2)</f>
        <v>0.25</v>
      </c>
      <c r="J130" s="169">
        <f>SUM(G130:I130)</f>
        <v>3.37</v>
      </c>
      <c r="K130" s="170">
        <f>ROUND(D130*E130,2)</f>
        <v>5.74</v>
      </c>
      <c r="L130" s="170">
        <f>ROUND(D130*G130,2)</f>
        <v>21.84</v>
      </c>
      <c r="M130" s="170">
        <f>ROUND(D130*H130,2)</f>
        <v>0</v>
      </c>
      <c r="N130" s="170">
        <f>ROUND(I130*D130,2)</f>
        <v>1.75</v>
      </c>
      <c r="O130" s="170">
        <f>SUM(L130:N130)</f>
        <v>23.59</v>
      </c>
    </row>
    <row r="131" spans="1:15" s="9" customFormat="1" ht="15" customHeight="1">
      <c r="A131" s="98" t="s">
        <v>431</v>
      </c>
      <c r="B131" s="12" t="s">
        <v>144</v>
      </c>
      <c r="C131" s="16" t="s">
        <v>55</v>
      </c>
      <c r="D131" s="109">
        <v>0.565</v>
      </c>
      <c r="E131" s="171"/>
      <c r="F131" s="90"/>
      <c r="G131" s="32"/>
      <c r="H131" s="32">
        <v>160</v>
      </c>
      <c r="I131" s="182">
        <f>ROUND(G131*$I$1,2)</f>
        <v>0</v>
      </c>
      <c r="J131" s="183">
        <f>SUM(G131:I131)</f>
        <v>160</v>
      </c>
      <c r="K131" s="184">
        <f>ROUND(D131*E131,2)</f>
        <v>0</v>
      </c>
      <c r="L131" s="184">
        <f>ROUND(D131*G131,2)</f>
        <v>0</v>
      </c>
      <c r="M131" s="184">
        <f>ROUND(D131*H131,2)</f>
        <v>90.4</v>
      </c>
      <c r="N131" s="184">
        <f>ROUND(I131*D131,2)</f>
        <v>0</v>
      </c>
      <c r="O131" s="184">
        <f>SUM(L131:N131)</f>
        <v>90.4</v>
      </c>
    </row>
    <row r="132" spans="1:15" s="9" customFormat="1" ht="15" customHeight="1">
      <c r="A132" s="98" t="s">
        <v>432</v>
      </c>
      <c r="B132" s="12" t="s">
        <v>145</v>
      </c>
      <c r="C132" s="16" t="s">
        <v>55</v>
      </c>
      <c r="D132" s="121">
        <v>0.708</v>
      </c>
      <c r="E132" s="171"/>
      <c r="F132" s="90"/>
      <c r="G132" s="32"/>
      <c r="H132" s="32">
        <v>160</v>
      </c>
      <c r="I132" s="182">
        <f>ROUND(G132*$I$1,2)</f>
        <v>0</v>
      </c>
      <c r="J132" s="183">
        <f>SUM(G132:I132)</f>
        <v>160</v>
      </c>
      <c r="K132" s="184">
        <f>ROUND(D132*E132,2)</f>
        <v>0</v>
      </c>
      <c r="L132" s="184">
        <f>ROUND(D132*G132,2)</f>
        <v>0</v>
      </c>
      <c r="M132" s="184">
        <f>ROUND(D132*H132,2)</f>
        <v>113.28</v>
      </c>
      <c r="N132" s="184">
        <f>ROUND(I132*D132,2)</f>
        <v>0</v>
      </c>
      <c r="O132" s="184">
        <f>SUM(L132:N132)</f>
        <v>113.28</v>
      </c>
    </row>
    <row r="133" spans="1:15" s="9" customFormat="1" ht="15" customHeight="1">
      <c r="A133" s="98" t="s">
        <v>433</v>
      </c>
      <c r="B133" s="75" t="s">
        <v>0</v>
      </c>
      <c r="C133" s="16" t="s">
        <v>264</v>
      </c>
      <c r="D133" s="122">
        <v>1</v>
      </c>
      <c r="E133" s="172"/>
      <c r="F133" s="90"/>
      <c r="G133" s="32"/>
      <c r="H133" s="32">
        <v>25</v>
      </c>
      <c r="I133" s="182">
        <f>ROUND(G133*$I$1,2)</f>
        <v>0</v>
      </c>
      <c r="J133" s="183">
        <f>SUM(G133:I133)</f>
        <v>25</v>
      </c>
      <c r="K133" s="184">
        <f>ROUND(D133*E133,2)</f>
        <v>0</v>
      </c>
      <c r="L133" s="184">
        <f>ROUND(D133*G133,2)</f>
        <v>0</v>
      </c>
      <c r="M133" s="184">
        <f>ROUND(D133*H133,2)</f>
        <v>25</v>
      </c>
      <c r="N133" s="184">
        <f>ROUND(I133*D133,2)</f>
        <v>0</v>
      </c>
      <c r="O133" s="184">
        <f>SUM(L133:N133)</f>
        <v>25</v>
      </c>
    </row>
    <row r="134" spans="1:15" s="9" customFormat="1" ht="15" customHeight="1">
      <c r="A134" s="98" t="s">
        <v>434</v>
      </c>
      <c r="B134" s="103" t="s">
        <v>146</v>
      </c>
      <c r="C134" s="101" t="s">
        <v>47</v>
      </c>
      <c r="D134" s="114">
        <v>17</v>
      </c>
      <c r="E134" s="173">
        <v>0.75</v>
      </c>
      <c r="F134" s="168">
        <f>$F$1</f>
        <v>3.8</v>
      </c>
      <c r="G134" s="168">
        <f>ROUND(E134*F134,2)</f>
        <v>2.85</v>
      </c>
      <c r="H134" s="168"/>
      <c r="I134" s="168">
        <f>ROUND(G134*$I$1,2)</f>
        <v>0.23</v>
      </c>
      <c r="J134" s="169">
        <f>SUM(G134:I134)</f>
        <v>3.08</v>
      </c>
      <c r="K134" s="170">
        <f>ROUND(D134*E134,2)</f>
        <v>12.75</v>
      </c>
      <c r="L134" s="170">
        <f>ROUND(D134*G134,2)</f>
        <v>48.45</v>
      </c>
      <c r="M134" s="170">
        <f>ROUND(D134*H134,2)</f>
        <v>0</v>
      </c>
      <c r="N134" s="170">
        <f>ROUND(I134*D134,2)</f>
        <v>3.91</v>
      </c>
      <c r="O134" s="170">
        <f>SUM(L134:N134)</f>
        <v>52.36</v>
      </c>
    </row>
    <row r="135" spans="1:15" s="9" customFormat="1" ht="15" customHeight="1">
      <c r="A135" s="98" t="s">
        <v>435</v>
      </c>
      <c r="B135" s="12" t="s">
        <v>147</v>
      </c>
      <c r="C135" s="16" t="s">
        <v>55</v>
      </c>
      <c r="D135" s="121">
        <f>0.1625*1.1</f>
        <v>0.179</v>
      </c>
      <c r="E135" s="171"/>
      <c r="F135" s="90"/>
      <c r="G135" s="32"/>
      <c r="H135" s="32">
        <v>145</v>
      </c>
      <c r="I135" s="182">
        <f>ROUND(G135*$I$1,2)</f>
        <v>0</v>
      </c>
      <c r="J135" s="183">
        <f>SUM(G135:I135)</f>
        <v>145</v>
      </c>
      <c r="K135" s="184">
        <f>ROUND(D135*E135,2)</f>
        <v>0</v>
      </c>
      <c r="L135" s="184">
        <f>ROUND(D135*G135,2)</f>
        <v>0</v>
      </c>
      <c r="M135" s="184">
        <f>ROUND(D135*H135,2)</f>
        <v>25.96</v>
      </c>
      <c r="N135" s="184">
        <f>ROUND(I135*D135,2)</f>
        <v>0</v>
      </c>
      <c r="O135" s="184">
        <f>SUM(L135:N135)</f>
        <v>25.96</v>
      </c>
    </row>
    <row r="136" spans="1:15" s="9" customFormat="1" ht="15" customHeight="1">
      <c r="A136" s="98" t="s">
        <v>436</v>
      </c>
      <c r="B136" s="12" t="s">
        <v>298</v>
      </c>
      <c r="C136" s="16" t="s">
        <v>264</v>
      </c>
      <c r="D136" s="109">
        <v>1</v>
      </c>
      <c r="E136" s="171"/>
      <c r="F136" s="90"/>
      <c r="G136" s="32"/>
      <c r="H136" s="32">
        <v>15</v>
      </c>
      <c r="I136" s="182">
        <f>ROUND(G136*$I$1,2)</f>
        <v>0</v>
      </c>
      <c r="J136" s="183">
        <f>SUM(G136:I136)</f>
        <v>15</v>
      </c>
      <c r="K136" s="184">
        <f>ROUND(D136*E136,2)</f>
        <v>0</v>
      </c>
      <c r="L136" s="184">
        <f>ROUND(D136*G136,2)</f>
        <v>0</v>
      </c>
      <c r="M136" s="184">
        <f>ROUND(D136*H136,2)</f>
        <v>15</v>
      </c>
      <c r="N136" s="184">
        <f>ROUND(I136*D136,2)</f>
        <v>0</v>
      </c>
      <c r="O136" s="184">
        <f>SUM(L136:N136)</f>
        <v>15</v>
      </c>
    </row>
    <row r="137" spans="1:15" s="9" customFormat="1" ht="15" customHeight="1">
      <c r="A137" s="98" t="s">
        <v>437</v>
      </c>
      <c r="B137" s="103" t="s">
        <v>148</v>
      </c>
      <c r="C137" s="101" t="s">
        <v>47</v>
      </c>
      <c r="D137" s="101">
        <v>17</v>
      </c>
      <c r="E137" s="173">
        <v>0.75</v>
      </c>
      <c r="F137" s="168">
        <f>$F$1</f>
        <v>3.8</v>
      </c>
      <c r="G137" s="168">
        <f>ROUND(E137*F137,2)</f>
        <v>2.85</v>
      </c>
      <c r="H137" s="168"/>
      <c r="I137" s="168">
        <f>ROUND(G137*$I$1,2)</f>
        <v>0.23</v>
      </c>
      <c r="J137" s="169">
        <f>SUM(G137:I137)</f>
        <v>3.08</v>
      </c>
      <c r="K137" s="170">
        <f>ROUND(D137*E137,2)</f>
        <v>12.75</v>
      </c>
      <c r="L137" s="170">
        <f>ROUND(D137*G137,2)</f>
        <v>48.45</v>
      </c>
      <c r="M137" s="170">
        <f>ROUND(D137*H137,2)</f>
        <v>0</v>
      </c>
      <c r="N137" s="170">
        <f>ROUND(I137*D137,2)</f>
        <v>3.91</v>
      </c>
      <c r="O137" s="170">
        <f>SUM(L137:N137)</f>
        <v>52.36</v>
      </c>
    </row>
    <row r="138" spans="1:15" s="9" customFormat="1" ht="15" customHeight="1">
      <c r="A138" s="98" t="s">
        <v>438</v>
      </c>
      <c r="B138" s="12" t="s">
        <v>90</v>
      </c>
      <c r="C138" s="16" t="s">
        <v>55</v>
      </c>
      <c r="D138" s="121">
        <v>0.18</v>
      </c>
      <c r="E138" s="172"/>
      <c r="F138" s="90"/>
      <c r="G138" s="32"/>
      <c r="H138" s="32">
        <v>145</v>
      </c>
      <c r="I138" s="182">
        <f>ROUND(G138*$I$1,2)</f>
        <v>0</v>
      </c>
      <c r="J138" s="183">
        <f>SUM(G138:I138)</f>
        <v>145</v>
      </c>
      <c r="K138" s="184">
        <f>ROUND(D138*E138,2)</f>
        <v>0</v>
      </c>
      <c r="L138" s="184">
        <f>ROUND(D138*G138,2)</f>
        <v>0</v>
      </c>
      <c r="M138" s="184">
        <f>ROUND(D138*H138,2)</f>
        <v>26.1</v>
      </c>
      <c r="N138" s="184">
        <f>ROUND(I138*D138,2)</f>
        <v>0</v>
      </c>
      <c r="O138" s="184">
        <f>SUM(L138:N138)</f>
        <v>26.1</v>
      </c>
    </row>
    <row r="139" spans="1:15" s="9" customFormat="1" ht="15" customHeight="1">
      <c r="A139" s="98" t="s">
        <v>439</v>
      </c>
      <c r="B139" s="12" t="s">
        <v>298</v>
      </c>
      <c r="C139" s="16" t="s">
        <v>264</v>
      </c>
      <c r="D139" s="109">
        <v>1</v>
      </c>
      <c r="E139" s="171"/>
      <c r="F139" s="90"/>
      <c r="G139" s="32"/>
      <c r="H139" s="32">
        <v>15</v>
      </c>
      <c r="I139" s="182">
        <f>ROUND(G139*$I$1,2)</f>
        <v>0</v>
      </c>
      <c r="J139" s="183">
        <f>SUM(G139:I139)</f>
        <v>15</v>
      </c>
      <c r="K139" s="184">
        <f>ROUND(D139*E139,2)</f>
        <v>0</v>
      </c>
      <c r="L139" s="184">
        <f>ROUND(D139*G139,2)</f>
        <v>0</v>
      </c>
      <c r="M139" s="184">
        <f>ROUND(D139*H139,2)</f>
        <v>15</v>
      </c>
      <c r="N139" s="184">
        <f>ROUND(I139*D139,2)</f>
        <v>0</v>
      </c>
      <c r="O139" s="184">
        <f>SUM(L139:N139)</f>
        <v>15</v>
      </c>
    </row>
    <row r="140" spans="1:15" s="9" customFormat="1" ht="15" customHeight="1">
      <c r="A140" s="98" t="s">
        <v>440</v>
      </c>
      <c r="B140" s="103" t="s">
        <v>299</v>
      </c>
      <c r="C140" s="113" t="s">
        <v>54</v>
      </c>
      <c r="D140" s="189">
        <v>30</v>
      </c>
      <c r="E140" s="173">
        <v>0.35</v>
      </c>
      <c r="F140" s="168">
        <f>$F$1</f>
        <v>3.8</v>
      </c>
      <c r="G140" s="168">
        <f>ROUND(E140*F140,2)</f>
        <v>1.33</v>
      </c>
      <c r="H140" s="168"/>
      <c r="I140" s="168">
        <f>ROUND(G140*$I$1,2)</f>
        <v>0.11</v>
      </c>
      <c r="J140" s="169">
        <f>SUM(G140:I140)</f>
        <v>1.44</v>
      </c>
      <c r="K140" s="170">
        <f>ROUND(D140*E140,2)</f>
        <v>10.5</v>
      </c>
      <c r="L140" s="170">
        <f>ROUND(D140*G140,2)</f>
        <v>39.9</v>
      </c>
      <c r="M140" s="170">
        <f>ROUND(D140*H140,2)</f>
        <v>0</v>
      </c>
      <c r="N140" s="170">
        <f>ROUND(I140*D140,2)</f>
        <v>3.3</v>
      </c>
      <c r="O140" s="170">
        <f>SUM(L140:N140)</f>
        <v>43.2</v>
      </c>
    </row>
    <row r="141" spans="1:15" s="9" customFormat="1" ht="26.25" thickBot="1">
      <c r="A141" s="98" t="s">
        <v>441</v>
      </c>
      <c r="B141" s="118" t="s">
        <v>297</v>
      </c>
      <c r="C141" s="119" t="s">
        <v>52</v>
      </c>
      <c r="D141" s="120">
        <f>0.4*D140</f>
        <v>12</v>
      </c>
      <c r="E141" s="172"/>
      <c r="F141" s="91"/>
      <c r="G141" s="85"/>
      <c r="H141" s="85">
        <v>0.59</v>
      </c>
      <c r="I141" s="182">
        <f>ROUND(G141*$I$1,2)</f>
        <v>0</v>
      </c>
      <c r="J141" s="183">
        <f>SUM(G141:I141)</f>
        <v>0.59</v>
      </c>
      <c r="K141" s="184">
        <f>ROUND(D141*E141,2)</f>
        <v>0</v>
      </c>
      <c r="L141" s="184">
        <f>ROUND(D141*G141,2)</f>
        <v>0</v>
      </c>
      <c r="M141" s="184">
        <f>ROUND(D141*H141,2)</f>
        <v>7.08</v>
      </c>
      <c r="N141" s="184">
        <f>ROUND(I141*D141,2)</f>
        <v>0</v>
      </c>
      <c r="O141" s="184">
        <f>SUM(L141:N141)</f>
        <v>7.08</v>
      </c>
    </row>
    <row r="142" spans="1:15" ht="15.75" customHeight="1" thickBot="1">
      <c r="A142" s="333" t="s">
        <v>300</v>
      </c>
      <c r="B142" s="334"/>
      <c r="C142" s="334"/>
      <c r="D142" s="334"/>
      <c r="E142" s="334"/>
      <c r="F142" s="334"/>
      <c r="G142" s="334"/>
      <c r="H142" s="334"/>
      <c r="I142" s="334"/>
      <c r="J142" s="335"/>
      <c r="K142" s="76"/>
      <c r="L142" s="76"/>
      <c r="M142" s="76"/>
      <c r="N142" s="76"/>
      <c r="O142" s="76"/>
    </row>
    <row r="143" spans="1:15" s="15" customFormat="1" ht="51">
      <c r="A143" s="93" t="s">
        <v>442</v>
      </c>
      <c r="B143" s="123" t="s">
        <v>301</v>
      </c>
      <c r="C143" s="111" t="s">
        <v>55</v>
      </c>
      <c r="D143" s="111">
        <v>2.9</v>
      </c>
      <c r="E143" s="191">
        <v>7.5</v>
      </c>
      <c r="F143" s="168">
        <f>$F$1</f>
        <v>3.8</v>
      </c>
      <c r="G143" s="168">
        <f>ROUND(E143*F143,2)</f>
        <v>28.5</v>
      </c>
      <c r="H143" s="168"/>
      <c r="I143" s="168">
        <f>ROUND(G143*$I$1,2)</f>
        <v>2.28</v>
      </c>
      <c r="J143" s="169">
        <f>SUM(G143:I143)</f>
        <v>30.78</v>
      </c>
      <c r="K143" s="170">
        <f>ROUND(D143*E143,2)</f>
        <v>21.75</v>
      </c>
      <c r="L143" s="170">
        <f>ROUND(D143*G143,2)</f>
        <v>82.65</v>
      </c>
      <c r="M143" s="170">
        <f>ROUND(D143*H143,2)</f>
        <v>0</v>
      </c>
      <c r="N143" s="170">
        <f>ROUND(I143*D143,2)</f>
        <v>6.61</v>
      </c>
      <c r="O143" s="170">
        <f>SUM(L143:N143)</f>
        <v>89.26</v>
      </c>
    </row>
    <row r="144" spans="1:15" ht="25.5">
      <c r="A144" s="93" t="s">
        <v>443</v>
      </c>
      <c r="B144" s="12" t="s">
        <v>91</v>
      </c>
      <c r="C144" s="16" t="s">
        <v>54</v>
      </c>
      <c r="D144" s="124">
        <v>10</v>
      </c>
      <c r="E144" s="190"/>
      <c r="F144" s="190"/>
      <c r="G144" s="190"/>
      <c r="H144" s="190">
        <v>8.5</v>
      </c>
      <c r="I144" s="183">
        <f>ROUND(G144*$I$1,2)</f>
        <v>0</v>
      </c>
      <c r="J144" s="183">
        <f>SUM(G144:I144)</f>
        <v>8.5</v>
      </c>
      <c r="K144" s="184">
        <f>ROUND(D144*E144,2)</f>
        <v>0</v>
      </c>
      <c r="L144" s="184">
        <f>ROUND(D144*G144,2)</f>
        <v>0</v>
      </c>
      <c r="M144" s="184">
        <f>ROUND(D144*H144,2)</f>
        <v>85</v>
      </c>
      <c r="N144" s="184">
        <f>ROUND(I144*D144,2)</f>
        <v>0</v>
      </c>
      <c r="O144" s="184">
        <f>SUM(L144:N144)</f>
        <v>85</v>
      </c>
    </row>
    <row r="145" spans="1:15" s="15" customFormat="1" ht="12.75">
      <c r="A145" s="93" t="s">
        <v>444</v>
      </c>
      <c r="B145" s="12" t="s">
        <v>92</v>
      </c>
      <c r="C145" s="16" t="s">
        <v>55</v>
      </c>
      <c r="D145" s="124">
        <f>D143*1.1</f>
        <v>3.19</v>
      </c>
      <c r="E145" s="190"/>
      <c r="F145" s="190"/>
      <c r="G145" s="190"/>
      <c r="H145" s="190">
        <v>9.5</v>
      </c>
      <c r="I145" s="183">
        <f>ROUND(G145*$I$1,2)</f>
        <v>0</v>
      </c>
      <c r="J145" s="183">
        <f>SUM(G145:I145)</f>
        <v>9.5</v>
      </c>
      <c r="K145" s="184">
        <f>ROUND(D145*E145,2)</f>
        <v>0</v>
      </c>
      <c r="L145" s="184">
        <f>ROUND(D145*G145,2)</f>
        <v>0</v>
      </c>
      <c r="M145" s="184">
        <f>ROUND(D145*H145,2)</f>
        <v>30.31</v>
      </c>
      <c r="N145" s="184">
        <f>ROUND(I145*D145,2)</f>
        <v>0</v>
      </c>
      <c r="O145" s="184">
        <f>SUM(L145:N145)</f>
        <v>30.31</v>
      </c>
    </row>
    <row r="146" spans="1:15" ht="12.75">
      <c r="A146" s="93" t="s">
        <v>445</v>
      </c>
      <c r="B146" s="12" t="s">
        <v>0</v>
      </c>
      <c r="C146" s="16" t="s">
        <v>59</v>
      </c>
      <c r="D146" s="124">
        <v>1</v>
      </c>
      <c r="E146" s="190"/>
      <c r="F146" s="190"/>
      <c r="G146" s="190"/>
      <c r="H146" s="190">
        <v>10.5</v>
      </c>
      <c r="I146" s="183">
        <f>ROUND(G146*$I$1,2)</f>
        <v>0</v>
      </c>
      <c r="J146" s="183">
        <f>SUM(G146:I146)</f>
        <v>10.5</v>
      </c>
      <c r="K146" s="184">
        <f>ROUND(D146*E146,2)</f>
        <v>0</v>
      </c>
      <c r="L146" s="184">
        <f>ROUND(D146*G146,2)</f>
        <v>0</v>
      </c>
      <c r="M146" s="184">
        <f>ROUND(D146*H146,2)</f>
        <v>10.5</v>
      </c>
      <c r="N146" s="184">
        <f>ROUND(I146*D146,2)</f>
        <v>0</v>
      </c>
      <c r="O146" s="184">
        <f>SUM(L146:N146)</f>
        <v>10.5</v>
      </c>
    </row>
    <row r="147" spans="1:15" ht="25.5">
      <c r="A147" s="93" t="s">
        <v>446</v>
      </c>
      <c r="B147" s="103" t="s">
        <v>305</v>
      </c>
      <c r="C147" s="101" t="s">
        <v>47</v>
      </c>
      <c r="D147" s="114">
        <f>SUM(D148:D149)</f>
        <v>286</v>
      </c>
      <c r="E147" s="191">
        <v>0.04</v>
      </c>
      <c r="F147" s="168">
        <f>$F$1</f>
        <v>3.8</v>
      </c>
      <c r="G147" s="168">
        <f>ROUND(E147*F147,2)</f>
        <v>0.15</v>
      </c>
      <c r="H147" s="168"/>
      <c r="I147" s="168">
        <f>ROUND(G147*$I$1,2)</f>
        <v>0.01</v>
      </c>
      <c r="J147" s="169">
        <f>SUM(G147:I147)</f>
        <v>0.16</v>
      </c>
      <c r="K147" s="170">
        <f>ROUND(D147*E147,2)</f>
        <v>11.44</v>
      </c>
      <c r="L147" s="170">
        <f>ROUND(D147*G147,2)</f>
        <v>42.9</v>
      </c>
      <c r="M147" s="170">
        <f>ROUND(D147*H147,2)</f>
        <v>0</v>
      </c>
      <c r="N147" s="170">
        <f>ROUND(I147*D147,2)</f>
        <v>2.86</v>
      </c>
      <c r="O147" s="170">
        <f>SUM(L147:N147)</f>
        <v>45.76</v>
      </c>
    </row>
    <row r="148" spans="1:15" ht="14.25" customHeight="1">
      <c r="A148" s="93" t="s">
        <v>447</v>
      </c>
      <c r="B148" s="12" t="s">
        <v>302</v>
      </c>
      <c r="C148" s="124" t="s">
        <v>52</v>
      </c>
      <c r="D148" s="124">
        <v>121</v>
      </c>
      <c r="E148" s="190"/>
      <c r="F148" s="190"/>
      <c r="G148" s="190"/>
      <c r="H148" s="190">
        <v>0.7</v>
      </c>
      <c r="I148" s="183">
        <f>ROUND(G148*$I$1,2)</f>
        <v>0</v>
      </c>
      <c r="J148" s="183">
        <f>SUM(G148:I148)</f>
        <v>0.7</v>
      </c>
      <c r="K148" s="184">
        <f>ROUND(D148*E148,2)</f>
        <v>0</v>
      </c>
      <c r="L148" s="184">
        <f>ROUND(D148*G148,2)</f>
        <v>0</v>
      </c>
      <c r="M148" s="184">
        <f>ROUND(D148*H148,2)</f>
        <v>84.7</v>
      </c>
      <c r="N148" s="184">
        <f>ROUND(I148*D148,2)</f>
        <v>0</v>
      </c>
      <c r="O148" s="184">
        <f>SUM(L148:N148)</f>
        <v>84.7</v>
      </c>
    </row>
    <row r="149" spans="1:15" ht="12.75">
      <c r="A149" s="93" t="s">
        <v>448</v>
      </c>
      <c r="B149" s="12" t="s">
        <v>303</v>
      </c>
      <c r="C149" s="124" t="s">
        <v>52</v>
      </c>
      <c r="D149" s="124">
        <v>165</v>
      </c>
      <c r="E149" s="190"/>
      <c r="F149" s="190"/>
      <c r="G149" s="190"/>
      <c r="H149" s="190">
        <v>0.7</v>
      </c>
      <c r="I149" s="183">
        <f>ROUND(G149*$I$1,2)</f>
        <v>0</v>
      </c>
      <c r="J149" s="183">
        <f>SUM(G149:I149)</f>
        <v>0.7</v>
      </c>
      <c r="K149" s="184">
        <f>ROUND(D149*E149,2)</f>
        <v>0</v>
      </c>
      <c r="L149" s="184">
        <f>ROUND(D149*G149,2)</f>
        <v>0</v>
      </c>
      <c r="M149" s="184">
        <f>ROUND(D149*H149,2)</f>
        <v>115.5</v>
      </c>
      <c r="N149" s="184">
        <f>ROUND(I149*D149,2)</f>
        <v>0</v>
      </c>
      <c r="O149" s="184">
        <f>SUM(L149:N149)</f>
        <v>115.5</v>
      </c>
    </row>
    <row r="150" spans="1:15" ht="25.5">
      <c r="A150" s="93" t="s">
        <v>449</v>
      </c>
      <c r="B150" s="11" t="s">
        <v>304</v>
      </c>
      <c r="C150" s="101" t="s">
        <v>264</v>
      </c>
      <c r="D150" s="101">
        <v>4</v>
      </c>
      <c r="E150" s="191">
        <v>0.52</v>
      </c>
      <c r="F150" s="168">
        <f>$F$1</f>
        <v>3.8</v>
      </c>
      <c r="G150" s="168">
        <f>ROUND(E150*F150,2)</f>
        <v>1.98</v>
      </c>
      <c r="H150" s="168"/>
      <c r="I150" s="168">
        <f>ROUND(G150*$I$1,2)</f>
        <v>0.16</v>
      </c>
      <c r="J150" s="169">
        <f>SUM(G150:I150)</f>
        <v>2.14</v>
      </c>
      <c r="K150" s="170">
        <f>ROUND(D150*E150,2)</f>
        <v>2.08</v>
      </c>
      <c r="L150" s="170">
        <f>ROUND(D150*G150,2)</f>
        <v>7.92</v>
      </c>
      <c r="M150" s="170">
        <f>ROUND(D150*H150,2)</f>
        <v>0</v>
      </c>
      <c r="N150" s="170">
        <f>ROUND(I150*D150,2)</f>
        <v>0.64</v>
      </c>
      <c r="O150" s="170">
        <f>SUM(L150:N150)</f>
        <v>8.56</v>
      </c>
    </row>
    <row r="151" spans="1:15" ht="12.75">
      <c r="A151" s="93" t="s">
        <v>450</v>
      </c>
      <c r="B151" s="12" t="s">
        <v>63</v>
      </c>
      <c r="C151" s="100" t="s">
        <v>47</v>
      </c>
      <c r="D151" s="125">
        <v>2.4</v>
      </c>
      <c r="E151" s="190"/>
      <c r="F151" s="190"/>
      <c r="G151" s="190"/>
      <c r="H151" s="190">
        <v>16.79</v>
      </c>
      <c r="I151" s="183">
        <f>ROUND(G151*$I$1,2)</f>
        <v>0</v>
      </c>
      <c r="J151" s="183">
        <f>SUM(G151:I151)</f>
        <v>16.79</v>
      </c>
      <c r="K151" s="184">
        <f>ROUND(D151*E151,2)</f>
        <v>0</v>
      </c>
      <c r="L151" s="184">
        <f>ROUND(D151*G151,2)</f>
        <v>0</v>
      </c>
      <c r="M151" s="184">
        <f>ROUND(D151*H151,2)</f>
        <v>40.3</v>
      </c>
      <c r="N151" s="184">
        <f>ROUND(I151*D151,2)</f>
        <v>0</v>
      </c>
      <c r="O151" s="184">
        <f>SUM(L151:N151)</f>
        <v>40.3</v>
      </c>
    </row>
    <row r="152" spans="1:15" ht="12.75">
      <c r="A152" s="93" t="s">
        <v>451</v>
      </c>
      <c r="B152" s="12" t="s">
        <v>93</v>
      </c>
      <c r="C152" s="100" t="s">
        <v>45</v>
      </c>
      <c r="D152" s="100">
        <v>4</v>
      </c>
      <c r="E152" s="190"/>
      <c r="F152" s="190"/>
      <c r="G152" s="190"/>
      <c r="H152" s="190">
        <v>16.54</v>
      </c>
      <c r="I152" s="183">
        <f>ROUND(G152*$I$1,2)</f>
        <v>0</v>
      </c>
      <c r="J152" s="183">
        <f>SUM(G152:I152)</f>
        <v>16.54</v>
      </c>
      <c r="K152" s="184">
        <f>ROUND(D152*E152,2)</f>
        <v>0</v>
      </c>
      <c r="L152" s="184">
        <f>ROUND(D152*G152,2)</f>
        <v>0</v>
      </c>
      <c r="M152" s="184">
        <f>ROUND(D152*H152,2)</f>
        <v>66.16</v>
      </c>
      <c r="N152" s="184">
        <f>ROUND(I152*D152,2)</f>
        <v>0</v>
      </c>
      <c r="O152" s="184">
        <f>SUM(L152:N152)</f>
        <v>66.16</v>
      </c>
    </row>
    <row r="153" spans="1:15" ht="12.75">
      <c r="A153" s="93" t="s">
        <v>452</v>
      </c>
      <c r="B153" s="12" t="s">
        <v>65</v>
      </c>
      <c r="C153" s="100" t="s">
        <v>45</v>
      </c>
      <c r="D153" s="126">
        <v>4</v>
      </c>
      <c r="E153" s="190"/>
      <c r="F153" s="190"/>
      <c r="G153" s="190"/>
      <c r="H153" s="190">
        <v>16.54</v>
      </c>
      <c r="I153" s="183">
        <f>ROUND(G153*$I$1,2)</f>
        <v>0</v>
      </c>
      <c r="J153" s="183">
        <f>SUM(G153:I153)</f>
        <v>16.54</v>
      </c>
      <c r="K153" s="184">
        <f>ROUND(D153*E153,2)</f>
        <v>0</v>
      </c>
      <c r="L153" s="184">
        <f>ROUND(D153*G153,2)</f>
        <v>0</v>
      </c>
      <c r="M153" s="184">
        <f>ROUND(D153*H153,2)</f>
        <v>66.16</v>
      </c>
      <c r="N153" s="184">
        <f>ROUND(I153*D153,2)</f>
        <v>0</v>
      </c>
      <c r="O153" s="184">
        <f>SUM(L153:N153)</f>
        <v>66.16</v>
      </c>
    </row>
    <row r="154" spans="1:15" ht="12.75">
      <c r="A154" s="93" t="s">
        <v>453</v>
      </c>
      <c r="B154" s="12" t="s">
        <v>94</v>
      </c>
      <c r="C154" s="100" t="s">
        <v>45</v>
      </c>
      <c r="D154" s="127">
        <v>4</v>
      </c>
      <c r="E154" s="190"/>
      <c r="F154" s="190"/>
      <c r="G154" s="190"/>
      <c r="H154" s="190">
        <v>16.54</v>
      </c>
      <c r="I154" s="183">
        <f>ROUND(G154*$I$1,2)</f>
        <v>0</v>
      </c>
      <c r="J154" s="183">
        <f>SUM(G154:I154)</f>
        <v>16.54</v>
      </c>
      <c r="K154" s="184">
        <f>ROUND(D154*E154,2)</f>
        <v>0</v>
      </c>
      <c r="L154" s="184">
        <f>ROUND(D154*G154,2)</f>
        <v>0</v>
      </c>
      <c r="M154" s="184">
        <f>ROUND(D154*H154,2)</f>
        <v>66.16</v>
      </c>
      <c r="N154" s="184">
        <f>ROUND(I154*D154,2)</f>
        <v>0</v>
      </c>
      <c r="O154" s="184">
        <f>SUM(L154:N154)</f>
        <v>66.16</v>
      </c>
    </row>
    <row r="155" spans="1:15" ht="12.75">
      <c r="A155" s="93" t="s">
        <v>454</v>
      </c>
      <c r="B155" s="11" t="s">
        <v>150</v>
      </c>
      <c r="C155" s="101" t="s">
        <v>54</v>
      </c>
      <c r="D155" s="114">
        <v>10</v>
      </c>
      <c r="E155" s="191">
        <v>5.28</v>
      </c>
      <c r="F155" s="168">
        <f>$F$1</f>
        <v>3.8</v>
      </c>
      <c r="G155" s="168">
        <f>ROUND(E155*F155,2)</f>
        <v>20.06</v>
      </c>
      <c r="H155" s="168"/>
      <c r="I155" s="168">
        <f>ROUND(G155*$I$1,2)</f>
        <v>1.6</v>
      </c>
      <c r="J155" s="169">
        <f>SUM(G155:I155)</f>
        <v>21.66</v>
      </c>
      <c r="K155" s="170">
        <f>ROUND(D155*E155,2)</f>
        <v>52.8</v>
      </c>
      <c r="L155" s="170">
        <f>ROUND(D155*G155,2)</f>
        <v>200.6</v>
      </c>
      <c r="M155" s="170">
        <f>ROUND(D155*H155,2)</f>
        <v>0</v>
      </c>
      <c r="N155" s="170">
        <f>ROUND(I155*D155,2)</f>
        <v>16</v>
      </c>
      <c r="O155" s="170">
        <f>SUM(L155:N155)</f>
        <v>216.6</v>
      </c>
    </row>
    <row r="156" spans="1:15" ht="25.5">
      <c r="A156" s="93" t="s">
        <v>455</v>
      </c>
      <c r="B156" s="12" t="s">
        <v>306</v>
      </c>
      <c r="C156" s="100" t="s">
        <v>52</v>
      </c>
      <c r="D156" s="100">
        <v>51</v>
      </c>
      <c r="E156" s="190"/>
      <c r="F156" s="190"/>
      <c r="G156" s="190"/>
      <c r="H156" s="190">
        <v>0.33</v>
      </c>
      <c r="I156" s="183">
        <f>ROUND(G156*$I$1,2)</f>
        <v>0</v>
      </c>
      <c r="J156" s="183">
        <f>SUM(G156:I156)</f>
        <v>0.33</v>
      </c>
      <c r="K156" s="184">
        <f>ROUND(D156*E156,2)</f>
        <v>0</v>
      </c>
      <c r="L156" s="184">
        <f>ROUND(D156*G156,2)</f>
        <v>0</v>
      </c>
      <c r="M156" s="184">
        <f>ROUND(D156*H156,2)</f>
        <v>16.83</v>
      </c>
      <c r="N156" s="184">
        <f>ROUND(I156*D156,2)</f>
        <v>0</v>
      </c>
      <c r="O156" s="184">
        <f>SUM(L156:N156)</f>
        <v>16.83</v>
      </c>
    </row>
    <row r="157" spans="1:15" ht="12.75">
      <c r="A157" s="93" t="s">
        <v>456</v>
      </c>
      <c r="B157" s="12" t="s">
        <v>95</v>
      </c>
      <c r="C157" s="100" t="s">
        <v>52</v>
      </c>
      <c r="D157" s="128">
        <v>30</v>
      </c>
      <c r="E157" s="190"/>
      <c r="F157" s="190"/>
      <c r="G157" s="190"/>
      <c r="H157" s="190">
        <v>1.9</v>
      </c>
      <c r="I157" s="183">
        <f>ROUND(G157*$I$1,2)</f>
        <v>0</v>
      </c>
      <c r="J157" s="183">
        <f>SUM(G157:I157)</f>
        <v>1.9</v>
      </c>
      <c r="K157" s="184">
        <f>ROUND(D157*E157,2)</f>
        <v>0</v>
      </c>
      <c r="L157" s="184">
        <f>ROUND(D157*G157,2)</f>
        <v>0</v>
      </c>
      <c r="M157" s="184">
        <f>ROUND(D157*H157,2)</f>
        <v>57</v>
      </c>
      <c r="N157" s="184">
        <f>ROUND(I157*D157,2)</f>
        <v>0</v>
      </c>
      <c r="O157" s="184">
        <f>SUM(L157:N157)</f>
        <v>57</v>
      </c>
    </row>
    <row r="158" spans="1:15" ht="12.75">
      <c r="A158" s="93" t="s">
        <v>457</v>
      </c>
      <c r="B158" s="12" t="s">
        <v>64</v>
      </c>
      <c r="C158" s="100" t="s">
        <v>47</v>
      </c>
      <c r="D158" s="125">
        <v>0.63</v>
      </c>
      <c r="E158" s="190"/>
      <c r="F158" s="190"/>
      <c r="G158" s="190"/>
      <c r="H158" s="190">
        <v>4.95</v>
      </c>
      <c r="I158" s="183">
        <f>ROUND(G158*$I$1,2)</f>
        <v>0</v>
      </c>
      <c r="J158" s="183">
        <f>SUM(G158:I158)</f>
        <v>4.95</v>
      </c>
      <c r="K158" s="184">
        <f>ROUND(D158*E158,2)</f>
        <v>0</v>
      </c>
      <c r="L158" s="184">
        <f>ROUND(D158*G158,2)</f>
        <v>0</v>
      </c>
      <c r="M158" s="184">
        <f>ROUND(D158*H158,2)</f>
        <v>3.12</v>
      </c>
      <c r="N158" s="184">
        <f>ROUND(I158*D158,2)</f>
        <v>0</v>
      </c>
      <c r="O158" s="184">
        <f>SUM(L158:N158)</f>
        <v>3.12</v>
      </c>
    </row>
    <row r="159" spans="1:15" ht="13.5" thickBot="1">
      <c r="A159" s="93" t="s">
        <v>458</v>
      </c>
      <c r="B159" s="129" t="s">
        <v>66</v>
      </c>
      <c r="C159" s="130" t="s">
        <v>45</v>
      </c>
      <c r="D159" s="131">
        <v>2</v>
      </c>
      <c r="E159" s="190"/>
      <c r="F159" s="190"/>
      <c r="G159" s="190"/>
      <c r="H159" s="190">
        <v>5.96</v>
      </c>
      <c r="I159" s="183">
        <f>ROUND(G159*$I$1,2)</f>
        <v>0</v>
      </c>
      <c r="J159" s="183">
        <f>SUM(G159:I159)</f>
        <v>5.96</v>
      </c>
      <c r="K159" s="184">
        <f>ROUND(D159*E159,2)</f>
        <v>0</v>
      </c>
      <c r="L159" s="184">
        <f>ROUND(D159*G159,2)</f>
        <v>0</v>
      </c>
      <c r="M159" s="184">
        <f>ROUND(D159*H159,2)</f>
        <v>11.92</v>
      </c>
      <c r="N159" s="184">
        <f>ROUND(I159*D159,2)</f>
        <v>0</v>
      </c>
      <c r="O159" s="184">
        <f>SUM(L159:N159)</f>
        <v>11.92</v>
      </c>
    </row>
    <row r="160" spans="1:10" ht="15.75" thickBot="1">
      <c r="A160" s="333" t="s">
        <v>307</v>
      </c>
      <c r="B160" s="334"/>
      <c r="C160" s="334"/>
      <c r="D160" s="334"/>
      <c r="E160" s="334"/>
      <c r="F160" s="334"/>
      <c r="G160" s="334"/>
      <c r="H160" s="334"/>
      <c r="I160" s="334"/>
      <c r="J160" s="335"/>
    </row>
    <row r="161" spans="1:15" ht="25.5">
      <c r="A161" s="93" t="s">
        <v>459</v>
      </c>
      <c r="B161" s="34" t="s">
        <v>308</v>
      </c>
      <c r="C161" s="66" t="s">
        <v>54</v>
      </c>
      <c r="D161" s="66">
        <v>9</v>
      </c>
      <c r="E161" s="191">
        <v>0.36</v>
      </c>
      <c r="F161" s="71">
        <f>$F$1</f>
        <v>3.8</v>
      </c>
      <c r="G161" s="71">
        <f>ROUND(E161*F161,2)</f>
        <v>1.37</v>
      </c>
      <c r="H161" s="71"/>
      <c r="I161" s="71">
        <f>ROUND(G161*$I$1,2)</f>
        <v>0.11</v>
      </c>
      <c r="J161" s="170">
        <f>SUM(G161:I161)</f>
        <v>1.48</v>
      </c>
      <c r="K161" s="170">
        <f>ROUND(D161*E161,2)</f>
        <v>3.24</v>
      </c>
      <c r="L161" s="170">
        <f>ROUND(D161*G161,2)</f>
        <v>12.33</v>
      </c>
      <c r="M161" s="170">
        <f>ROUND(D161*H161,2)</f>
        <v>0</v>
      </c>
      <c r="N161" s="170">
        <f>ROUND(I161*D161,2)</f>
        <v>0.99</v>
      </c>
      <c r="O161" s="170">
        <f>SUM(L161:N161)</f>
        <v>13.32</v>
      </c>
    </row>
    <row r="162" spans="1:15" ht="12.75">
      <c r="A162" s="93" t="s">
        <v>460</v>
      </c>
      <c r="B162" s="117" t="s">
        <v>310</v>
      </c>
      <c r="C162" s="35" t="s">
        <v>52</v>
      </c>
      <c r="D162" s="35">
        <f>D161*0.3</f>
        <v>2.7</v>
      </c>
      <c r="E162" s="190"/>
      <c r="F162" s="190"/>
      <c r="G162" s="190"/>
      <c r="H162" s="190">
        <v>9.2</v>
      </c>
      <c r="I162" s="183">
        <f>ROUND(G162*$I$1,2)</f>
        <v>0</v>
      </c>
      <c r="J162" s="183">
        <f>SUM(G162:I162)</f>
        <v>9.2</v>
      </c>
      <c r="K162" s="184">
        <f>ROUND(D162*E162,2)</f>
        <v>0</v>
      </c>
      <c r="L162" s="184">
        <f>ROUND(D162*G162,2)</f>
        <v>0</v>
      </c>
      <c r="M162" s="184">
        <f>ROUND(D162*H162,2)</f>
        <v>24.84</v>
      </c>
      <c r="N162" s="184">
        <f>ROUND(I162*D162,2)</f>
        <v>0</v>
      </c>
      <c r="O162" s="184">
        <f>SUM(L162:N162)</f>
        <v>24.84</v>
      </c>
    </row>
    <row r="163" spans="1:15" ht="12.75">
      <c r="A163" s="93" t="s">
        <v>461</v>
      </c>
      <c r="B163" s="117" t="s">
        <v>309</v>
      </c>
      <c r="C163" s="192" t="s">
        <v>52</v>
      </c>
      <c r="D163" s="35">
        <v>2.7</v>
      </c>
      <c r="E163" s="190"/>
      <c r="F163" s="193"/>
      <c r="G163" s="193"/>
      <c r="H163" s="193">
        <v>4.3</v>
      </c>
      <c r="I163" s="183">
        <f>ROUND(G163*$I$1,2)</f>
        <v>0</v>
      </c>
      <c r="J163" s="183">
        <f>SUM(G163:I163)</f>
        <v>4.3</v>
      </c>
      <c r="K163" s="184">
        <f>ROUND(D163*E163,2)</f>
        <v>0</v>
      </c>
      <c r="L163" s="184">
        <f>ROUND(D163*G163,2)</f>
        <v>0</v>
      </c>
      <c r="M163" s="184">
        <f>ROUND(D163*H163,2)</f>
        <v>11.61</v>
      </c>
      <c r="N163" s="184">
        <f>ROUND(I163*D163,2)</f>
        <v>0</v>
      </c>
      <c r="O163" s="184">
        <f>SUM(L163:N163)</f>
        <v>11.61</v>
      </c>
    </row>
    <row r="164" spans="1:15" ht="51">
      <c r="A164" s="93" t="s">
        <v>462</v>
      </c>
      <c r="B164" s="23" t="s">
        <v>311</v>
      </c>
      <c r="C164" s="132" t="s">
        <v>18</v>
      </c>
      <c r="D164" s="133">
        <v>1.25</v>
      </c>
      <c r="E164" s="191">
        <v>22</v>
      </c>
      <c r="F164" s="168">
        <f>$F$1</f>
        <v>3.8</v>
      </c>
      <c r="G164" s="168">
        <f>ROUND(E164*F164,2)</f>
        <v>83.6</v>
      </c>
      <c r="H164" s="168"/>
      <c r="I164" s="168">
        <f>ROUND(G164*$I$1,2)</f>
        <v>6.69</v>
      </c>
      <c r="J164" s="169">
        <f>SUM(G164:I164)</f>
        <v>90.29</v>
      </c>
      <c r="K164" s="170">
        <f>ROUND(D164*E164,2)</f>
        <v>27.5</v>
      </c>
      <c r="L164" s="170">
        <f>ROUND(D164*G164,2)</f>
        <v>104.5</v>
      </c>
      <c r="M164" s="170">
        <f>ROUND(D164*H164,2)</f>
        <v>0</v>
      </c>
      <c r="N164" s="170">
        <f>ROUND(I164*D164,2)</f>
        <v>8.36</v>
      </c>
      <c r="O164" s="170">
        <f>SUM(L164:N164)</f>
        <v>112.86</v>
      </c>
    </row>
    <row r="165" spans="1:15" ht="12.75">
      <c r="A165" s="93" t="s">
        <v>463</v>
      </c>
      <c r="B165" s="117" t="s">
        <v>96</v>
      </c>
      <c r="C165" s="134" t="s">
        <v>18</v>
      </c>
      <c r="D165" s="125">
        <f>ROUND(1.05*D164,2)</f>
        <v>1.31</v>
      </c>
      <c r="E165" s="190"/>
      <c r="F165" s="190"/>
      <c r="G165" s="190"/>
      <c r="H165" s="190">
        <v>710</v>
      </c>
      <c r="I165" s="183">
        <f>ROUND(G165*$I$1,2)</f>
        <v>0</v>
      </c>
      <c r="J165" s="183">
        <f>SUM(G165:I165)</f>
        <v>710</v>
      </c>
      <c r="K165" s="184">
        <f>ROUND(D165*E165,2)</f>
        <v>0</v>
      </c>
      <c r="L165" s="184">
        <f>ROUND(D165*G165,2)</f>
        <v>0</v>
      </c>
      <c r="M165" s="184">
        <f>ROUND(D165*H165,2)</f>
        <v>930.1</v>
      </c>
      <c r="N165" s="184">
        <f>ROUND(I165*D165,2)</f>
        <v>0</v>
      </c>
      <c r="O165" s="184">
        <f>SUM(L165:N165)</f>
        <v>930.1</v>
      </c>
    </row>
    <row r="166" spans="1:15" ht="12.75">
      <c r="A166" s="93" t="s">
        <v>464</v>
      </c>
      <c r="B166" s="117" t="s">
        <v>97</v>
      </c>
      <c r="C166" s="134" t="s">
        <v>98</v>
      </c>
      <c r="D166" s="125">
        <f>0.5*D164</f>
        <v>0.625</v>
      </c>
      <c r="E166" s="190"/>
      <c r="F166" s="190"/>
      <c r="G166" s="190"/>
      <c r="H166" s="190">
        <v>15.2</v>
      </c>
      <c r="I166" s="183">
        <f>ROUND(G166*$I$1,2)</f>
        <v>0</v>
      </c>
      <c r="J166" s="183">
        <f>SUM(G166:I166)</f>
        <v>15.2</v>
      </c>
      <c r="K166" s="184">
        <f>ROUND(D166*E166,2)</f>
        <v>0</v>
      </c>
      <c r="L166" s="184">
        <f>ROUND(D166*G166,2)</f>
        <v>0</v>
      </c>
      <c r="M166" s="184">
        <f>ROUND(D166*H166,2)</f>
        <v>9.5</v>
      </c>
      <c r="N166" s="184">
        <f>ROUND(I166*D166,2)</f>
        <v>0</v>
      </c>
      <c r="O166" s="184">
        <f>SUM(L166:N166)</f>
        <v>9.5</v>
      </c>
    </row>
    <row r="167" spans="1:15" ht="12.75">
      <c r="A167" s="93" t="s">
        <v>465</v>
      </c>
      <c r="B167" s="117" t="s">
        <v>312</v>
      </c>
      <c r="C167" s="16" t="s">
        <v>55</v>
      </c>
      <c r="D167" s="125">
        <v>0.72</v>
      </c>
      <c r="E167" s="190"/>
      <c r="F167" s="190"/>
      <c r="G167" s="190"/>
      <c r="H167" s="190">
        <v>46</v>
      </c>
      <c r="I167" s="183">
        <f>ROUND(G167*$I$1,2)</f>
        <v>0</v>
      </c>
      <c r="J167" s="183">
        <f>SUM(G167:I167)</f>
        <v>46</v>
      </c>
      <c r="K167" s="184">
        <f>ROUND(D167*E167,2)</f>
        <v>0</v>
      </c>
      <c r="L167" s="184">
        <f>ROUND(D167*G167,2)</f>
        <v>0</v>
      </c>
      <c r="M167" s="184">
        <f>ROUND(D167*H167,2)</f>
        <v>33.12</v>
      </c>
      <c r="N167" s="184">
        <f>ROUND(I167*D167,2)</f>
        <v>0</v>
      </c>
      <c r="O167" s="184">
        <f>SUM(L167:N167)</f>
        <v>33.12</v>
      </c>
    </row>
    <row r="168" spans="1:15" ht="12.75">
      <c r="A168" s="93" t="s">
        <v>466</v>
      </c>
      <c r="B168" s="117" t="s">
        <v>99</v>
      </c>
      <c r="C168" s="119" t="s">
        <v>55</v>
      </c>
      <c r="D168" s="125">
        <v>1.58</v>
      </c>
      <c r="E168" s="190"/>
      <c r="F168" s="190"/>
      <c r="G168" s="190"/>
      <c r="H168" s="190">
        <v>57.25</v>
      </c>
      <c r="I168" s="183">
        <f>ROUND(G168*$I$1,2)</f>
        <v>0</v>
      </c>
      <c r="J168" s="183">
        <f>SUM(G168:I168)</f>
        <v>57.25</v>
      </c>
      <c r="K168" s="184">
        <f>ROUND(D168*E168,2)</f>
        <v>0</v>
      </c>
      <c r="L168" s="184">
        <f>ROUND(D168*G168,2)</f>
        <v>0</v>
      </c>
      <c r="M168" s="184">
        <f>ROUND(D168*H168,2)</f>
        <v>90.46</v>
      </c>
      <c r="N168" s="184">
        <f>ROUND(I168*D168,2)</f>
        <v>0</v>
      </c>
      <c r="O168" s="184">
        <f>SUM(L168:N168)</f>
        <v>90.46</v>
      </c>
    </row>
    <row r="169" spans="1:15" ht="25.5">
      <c r="A169" s="93" t="s">
        <v>467</v>
      </c>
      <c r="B169" s="23" t="s">
        <v>314</v>
      </c>
      <c r="C169" s="132" t="s">
        <v>54</v>
      </c>
      <c r="D169" s="133">
        <v>55.6</v>
      </c>
      <c r="E169" s="191">
        <v>0.21</v>
      </c>
      <c r="F169" s="168">
        <f>$F$1</f>
        <v>3.8</v>
      </c>
      <c r="G169" s="168">
        <f>ROUND(E169*F169,2)</f>
        <v>0.8</v>
      </c>
      <c r="H169" s="168"/>
      <c r="I169" s="168">
        <f>ROUND(G169*$I$1,2)</f>
        <v>0.06</v>
      </c>
      <c r="J169" s="169">
        <f>SUM(G169:I169)</f>
        <v>0.86</v>
      </c>
      <c r="K169" s="170">
        <f>ROUND(D169*E169,2)</f>
        <v>11.68</v>
      </c>
      <c r="L169" s="170">
        <f>ROUND(D169*G169,2)</f>
        <v>44.48</v>
      </c>
      <c r="M169" s="170">
        <f>ROUND(D169*H169,2)</f>
        <v>0</v>
      </c>
      <c r="N169" s="170">
        <f>ROUND(I169*D169,2)</f>
        <v>3.34</v>
      </c>
      <c r="O169" s="170">
        <f>SUM(L169:N169)</f>
        <v>47.82</v>
      </c>
    </row>
    <row r="170" spans="1:15" ht="12.75">
      <c r="A170" s="93" t="s">
        <v>468</v>
      </c>
      <c r="B170" s="117" t="s">
        <v>313</v>
      </c>
      <c r="C170" s="134" t="s">
        <v>55</v>
      </c>
      <c r="D170" s="125">
        <f>D169*0.04*1.1</f>
        <v>2.4464</v>
      </c>
      <c r="E170" s="190"/>
      <c r="F170" s="190"/>
      <c r="G170" s="190"/>
      <c r="H170" s="190">
        <v>160</v>
      </c>
      <c r="I170" s="183">
        <f>ROUND(G170*$I$1,2)</f>
        <v>0</v>
      </c>
      <c r="J170" s="183">
        <f>SUM(G170:I170)</f>
        <v>160</v>
      </c>
      <c r="K170" s="184">
        <f>ROUND(D170*E170,2)</f>
        <v>0</v>
      </c>
      <c r="L170" s="184">
        <f>ROUND(D170*G170,2)</f>
        <v>0</v>
      </c>
      <c r="M170" s="184">
        <f>ROUND(D170*H170,2)</f>
        <v>391.42</v>
      </c>
      <c r="N170" s="184">
        <f>ROUND(I170*D170,2)</f>
        <v>0</v>
      </c>
      <c r="O170" s="184">
        <f>SUM(L170:N170)</f>
        <v>391.42</v>
      </c>
    </row>
    <row r="171" spans="1:15" ht="25.5">
      <c r="A171" s="93" t="s">
        <v>469</v>
      </c>
      <c r="B171" s="117" t="s">
        <v>315</v>
      </c>
      <c r="C171" s="134" t="s">
        <v>264</v>
      </c>
      <c r="D171" s="125">
        <v>1</v>
      </c>
      <c r="E171" s="190"/>
      <c r="F171" s="190"/>
      <c r="G171" s="190"/>
      <c r="H171" s="190">
        <v>35</v>
      </c>
      <c r="I171" s="183">
        <f>ROUND(G171*$I$1,2)</f>
        <v>0</v>
      </c>
      <c r="J171" s="183">
        <f>SUM(G171:I171)</f>
        <v>35</v>
      </c>
      <c r="K171" s="184">
        <f>ROUND(D171*E171,2)</f>
        <v>0</v>
      </c>
      <c r="L171" s="184">
        <f>ROUND(D171*G171,2)</f>
        <v>0</v>
      </c>
      <c r="M171" s="184">
        <f>ROUND(D171*H171,2)</f>
        <v>35</v>
      </c>
      <c r="N171" s="184">
        <f>ROUND(I171*D171,2)</f>
        <v>0</v>
      </c>
      <c r="O171" s="184">
        <f>SUM(L171:N171)</f>
        <v>35</v>
      </c>
    </row>
    <row r="172" spans="1:15" ht="25.5">
      <c r="A172" s="93" t="s">
        <v>470</v>
      </c>
      <c r="B172" s="23" t="s">
        <v>316</v>
      </c>
      <c r="C172" s="135" t="s">
        <v>151</v>
      </c>
      <c r="D172" s="133">
        <f>55.6*2</f>
        <v>111.2</v>
      </c>
      <c r="E172" s="191">
        <v>0.35</v>
      </c>
      <c r="F172" s="168">
        <f>$F$1</f>
        <v>3.8</v>
      </c>
      <c r="G172" s="168">
        <f>ROUND(E172*F172,2)</f>
        <v>1.33</v>
      </c>
      <c r="H172" s="168"/>
      <c r="I172" s="168">
        <f>ROUND(G172*$I$1,2)</f>
        <v>0.11</v>
      </c>
      <c r="J172" s="169">
        <f>SUM(G172:I172)</f>
        <v>1.44</v>
      </c>
      <c r="K172" s="170">
        <f>ROUND(D172*E172,2)</f>
        <v>38.92</v>
      </c>
      <c r="L172" s="170">
        <f>ROUND(D172*G172,2)</f>
        <v>147.9</v>
      </c>
      <c r="M172" s="170">
        <f>ROUND(D172*H172,2)</f>
        <v>0</v>
      </c>
      <c r="N172" s="170">
        <f>ROUND(I172*D172,2)</f>
        <v>12.23</v>
      </c>
      <c r="O172" s="170">
        <f>SUM(L172:N172)</f>
        <v>160.13</v>
      </c>
    </row>
    <row r="173" spans="1:15" ht="26.25" thickBot="1">
      <c r="A173" s="93" t="s">
        <v>471</v>
      </c>
      <c r="B173" s="118" t="s">
        <v>297</v>
      </c>
      <c r="C173" s="190" t="s">
        <v>52</v>
      </c>
      <c r="D173" s="183">
        <f>D172*0.2</f>
        <v>22.24</v>
      </c>
      <c r="E173" s="183"/>
      <c r="F173" s="190"/>
      <c r="G173" s="183"/>
      <c r="H173" s="190">
        <v>0.59</v>
      </c>
      <c r="I173" s="183">
        <f>ROUND(G173*$I$1,2)</f>
        <v>0</v>
      </c>
      <c r="J173" s="183">
        <f>SUM(G173:I173)</f>
        <v>0.59</v>
      </c>
      <c r="K173" s="184">
        <f>ROUND(D173*E173,2)</f>
        <v>0</v>
      </c>
      <c r="L173" s="184">
        <f>ROUND(D173*G173,2)</f>
        <v>0</v>
      </c>
      <c r="M173" s="184">
        <f>ROUND(D173*H173,2)</f>
        <v>13.12</v>
      </c>
      <c r="N173" s="184">
        <f>ROUND(I173*D173,2)</f>
        <v>0</v>
      </c>
      <c r="O173" s="184">
        <f>SUM(L173:N173)</f>
        <v>13.12</v>
      </c>
    </row>
    <row r="174" spans="1:10" ht="15.75" thickBot="1">
      <c r="A174" s="333" t="s">
        <v>317</v>
      </c>
      <c r="B174" s="334"/>
      <c r="C174" s="334"/>
      <c r="D174" s="334"/>
      <c r="E174" s="334"/>
      <c r="F174" s="334"/>
      <c r="G174" s="334"/>
      <c r="H174" s="334"/>
      <c r="I174" s="334"/>
      <c r="J174" s="335"/>
    </row>
    <row r="175" spans="1:15" ht="14.25">
      <c r="A175" s="138" t="s">
        <v>472</v>
      </c>
      <c r="B175" s="110" t="s">
        <v>152</v>
      </c>
      <c r="C175" s="33" t="s">
        <v>153</v>
      </c>
      <c r="D175" s="139">
        <v>0.71</v>
      </c>
      <c r="E175" s="191">
        <v>25</v>
      </c>
      <c r="F175" s="168">
        <f>$F$1</f>
        <v>3.8</v>
      </c>
      <c r="G175" s="168">
        <f>ROUND(E175*F175,2)</f>
        <v>95</v>
      </c>
      <c r="H175" s="168"/>
      <c r="I175" s="168">
        <f>ROUND(G175*$I$1,2)</f>
        <v>7.6</v>
      </c>
      <c r="J175" s="169">
        <f>SUM(G175:I175)</f>
        <v>102.6</v>
      </c>
      <c r="K175" s="170">
        <f>ROUND(D175*E175,2)</f>
        <v>17.75</v>
      </c>
      <c r="L175" s="170">
        <f>ROUND(D175*G175,2)</f>
        <v>67.45</v>
      </c>
      <c r="M175" s="170">
        <f>ROUND(D175*H175,2)</f>
        <v>0</v>
      </c>
      <c r="N175" s="170">
        <f>ROUND(I175*D175,2)</f>
        <v>5.4</v>
      </c>
      <c r="O175" s="170">
        <f>SUM(L175:N175)</f>
        <v>72.85</v>
      </c>
    </row>
    <row r="176" spans="1:15" ht="14.25">
      <c r="A176" s="138" t="s">
        <v>473</v>
      </c>
      <c r="B176" s="75" t="s">
        <v>100</v>
      </c>
      <c r="C176" s="140" t="s">
        <v>22</v>
      </c>
      <c r="D176" s="125">
        <f>SUM(D175*1.08)</f>
        <v>0.7668</v>
      </c>
      <c r="E176" s="190"/>
      <c r="F176" s="190"/>
      <c r="G176" s="190"/>
      <c r="H176" s="190">
        <v>160</v>
      </c>
      <c r="I176" s="183">
        <f>ROUND(G176*$I$1,2)</f>
        <v>0</v>
      </c>
      <c r="J176" s="183">
        <f>SUM(G176:I176)</f>
        <v>160</v>
      </c>
      <c r="K176" s="184">
        <f>ROUND(D176*E176,2)</f>
        <v>0</v>
      </c>
      <c r="L176" s="184">
        <f>ROUND(D176*G176,2)</f>
        <v>0</v>
      </c>
      <c r="M176" s="184">
        <f>ROUND(D176*H176,2)</f>
        <v>122.69</v>
      </c>
      <c r="N176" s="184">
        <f>ROUND(I176*D176,2)</f>
        <v>0</v>
      </c>
      <c r="O176" s="184">
        <f>SUM(L176:N176)</f>
        <v>122.69</v>
      </c>
    </row>
    <row r="177" spans="1:15" ht="12.75">
      <c r="A177" s="138" t="s">
        <v>474</v>
      </c>
      <c r="B177" s="75" t="s">
        <v>101</v>
      </c>
      <c r="C177" s="140" t="s">
        <v>54</v>
      </c>
      <c r="D177" s="125">
        <v>2.5</v>
      </c>
      <c r="E177" s="190"/>
      <c r="F177" s="190"/>
      <c r="G177" s="190"/>
      <c r="H177" s="190">
        <v>0.45</v>
      </c>
      <c r="I177" s="183">
        <f>ROUND(G177*$I$1,2)</f>
        <v>0</v>
      </c>
      <c r="J177" s="183">
        <f>SUM(G177:I177)</f>
        <v>0.45</v>
      </c>
      <c r="K177" s="184">
        <f>ROUND(D177*E177,2)</f>
        <v>0</v>
      </c>
      <c r="L177" s="184">
        <f>ROUND(D177*G177,2)</f>
        <v>0</v>
      </c>
      <c r="M177" s="184">
        <f>ROUND(D177*H177,2)</f>
        <v>1.13</v>
      </c>
      <c r="N177" s="184">
        <f>ROUND(I177*D177,2)</f>
        <v>0</v>
      </c>
      <c r="O177" s="184">
        <f>SUM(L177:N177)</f>
        <v>1.13</v>
      </c>
    </row>
    <row r="178" spans="1:15" ht="12.75">
      <c r="A178" s="138" t="s">
        <v>475</v>
      </c>
      <c r="B178" s="75" t="s">
        <v>102</v>
      </c>
      <c r="C178" s="140" t="s">
        <v>52</v>
      </c>
      <c r="D178" s="125">
        <v>60</v>
      </c>
      <c r="E178" s="190"/>
      <c r="F178" s="190"/>
      <c r="G178" s="190"/>
      <c r="H178" s="190">
        <v>0.7</v>
      </c>
      <c r="I178" s="183">
        <f>ROUND(G178*$I$1,2)</f>
        <v>0</v>
      </c>
      <c r="J178" s="183">
        <f>SUM(G178:I178)</f>
        <v>0.7</v>
      </c>
      <c r="K178" s="184">
        <f>ROUND(D178*E178,2)</f>
        <v>0</v>
      </c>
      <c r="L178" s="184">
        <f>ROUND(D178*G178,2)</f>
        <v>0</v>
      </c>
      <c r="M178" s="184">
        <f>ROUND(D178*H178,2)</f>
        <v>42</v>
      </c>
      <c r="N178" s="184">
        <f>ROUND(I178*D178,2)</f>
        <v>0</v>
      </c>
      <c r="O178" s="184">
        <f>SUM(L178:N178)</f>
        <v>42</v>
      </c>
    </row>
    <row r="179" spans="1:15" ht="25.5">
      <c r="A179" s="138" t="s">
        <v>476</v>
      </c>
      <c r="B179" s="75" t="s">
        <v>103</v>
      </c>
      <c r="C179" s="140" t="s">
        <v>264</v>
      </c>
      <c r="D179" s="125">
        <v>1</v>
      </c>
      <c r="E179" s="190"/>
      <c r="F179" s="190"/>
      <c r="G179" s="190"/>
      <c r="H179" s="190">
        <v>15</v>
      </c>
      <c r="I179" s="183">
        <f>ROUND(G179*$I$1,2)</f>
        <v>0</v>
      </c>
      <c r="J179" s="183">
        <f>SUM(G179:I179)</f>
        <v>15</v>
      </c>
      <c r="K179" s="184">
        <f>ROUND(D179*E179,2)</f>
        <v>0</v>
      </c>
      <c r="L179" s="184">
        <f>ROUND(D179*G179,2)</f>
        <v>0</v>
      </c>
      <c r="M179" s="184">
        <f>ROUND(D179*H179,2)</f>
        <v>15</v>
      </c>
      <c r="N179" s="184">
        <f>ROUND(I179*D179,2)</f>
        <v>0</v>
      </c>
      <c r="O179" s="184">
        <f>SUM(L179:N179)</f>
        <v>15</v>
      </c>
    </row>
    <row r="180" spans="1:15" ht="14.25">
      <c r="A180" s="138" t="s">
        <v>477</v>
      </c>
      <c r="B180" s="24" t="s">
        <v>154</v>
      </c>
      <c r="C180" s="113" t="s">
        <v>137</v>
      </c>
      <c r="D180" s="133">
        <v>27</v>
      </c>
      <c r="E180" s="191">
        <v>0.6</v>
      </c>
      <c r="F180" s="168">
        <f>$F$1</f>
        <v>3.8</v>
      </c>
      <c r="G180" s="168">
        <f>ROUND(E180*F180,2)</f>
        <v>2.28</v>
      </c>
      <c r="H180" s="168"/>
      <c r="I180" s="168">
        <f>ROUND(G180*$I$1,2)</f>
        <v>0.18</v>
      </c>
      <c r="J180" s="169">
        <f>SUM(G180:I180)</f>
        <v>2.46</v>
      </c>
      <c r="K180" s="170">
        <f>ROUND(D180*E180,2)</f>
        <v>16.2</v>
      </c>
      <c r="L180" s="170">
        <f>ROUND(D180*G180,2)</f>
        <v>61.56</v>
      </c>
      <c r="M180" s="170">
        <f>ROUND(D180*H180,2)</f>
        <v>0</v>
      </c>
      <c r="N180" s="170">
        <f>ROUND(I180*D180,2)</f>
        <v>4.86</v>
      </c>
      <c r="O180" s="170">
        <f>SUM(L180:N180)</f>
        <v>66.42</v>
      </c>
    </row>
    <row r="181" spans="1:15" ht="14.25">
      <c r="A181" s="138" t="s">
        <v>478</v>
      </c>
      <c r="B181" s="75" t="s">
        <v>104</v>
      </c>
      <c r="C181" s="140" t="s">
        <v>22</v>
      </c>
      <c r="D181" s="125">
        <v>0.13</v>
      </c>
      <c r="E181" s="190"/>
      <c r="F181" s="190"/>
      <c r="G181" s="190"/>
      <c r="H181" s="190">
        <v>160</v>
      </c>
      <c r="I181" s="183">
        <f>ROUND(G181*$I$1,2)</f>
        <v>0</v>
      </c>
      <c r="J181" s="183">
        <f>SUM(G181:I181)</f>
        <v>160</v>
      </c>
      <c r="K181" s="184">
        <f>ROUND(D181*E181,2)</f>
        <v>0</v>
      </c>
      <c r="L181" s="184">
        <f>ROUND(D181*G181,2)</f>
        <v>0</v>
      </c>
      <c r="M181" s="184">
        <f>ROUND(D181*H181,2)</f>
        <v>20.8</v>
      </c>
      <c r="N181" s="184">
        <f>ROUND(I181*D181,2)</f>
        <v>0</v>
      </c>
      <c r="O181" s="184">
        <f>SUM(L181:N181)</f>
        <v>20.8</v>
      </c>
    </row>
    <row r="182" spans="1:15" ht="12.75">
      <c r="A182" s="138" t="s">
        <v>479</v>
      </c>
      <c r="B182" s="75" t="s">
        <v>105</v>
      </c>
      <c r="C182" s="140" t="s">
        <v>264</v>
      </c>
      <c r="D182" s="125">
        <v>1</v>
      </c>
      <c r="E182" s="190"/>
      <c r="F182" s="190"/>
      <c r="G182" s="190"/>
      <c r="H182" s="190">
        <v>4.3</v>
      </c>
      <c r="I182" s="183">
        <f>ROUND(G182*$I$1,2)</f>
        <v>0</v>
      </c>
      <c r="J182" s="183">
        <f>SUM(G182:I182)</f>
        <v>4.3</v>
      </c>
      <c r="K182" s="184">
        <f>ROUND(D182*E182,2)</f>
        <v>0</v>
      </c>
      <c r="L182" s="184">
        <f>ROUND(D182*G182,2)</f>
        <v>0</v>
      </c>
      <c r="M182" s="184">
        <f>ROUND(D182*H182,2)</f>
        <v>4.3</v>
      </c>
      <c r="N182" s="184">
        <f>ROUND(I182*D182,2)</f>
        <v>0</v>
      </c>
      <c r="O182" s="184">
        <f>SUM(L182:N182)</f>
        <v>4.3</v>
      </c>
    </row>
    <row r="183" spans="1:15" ht="12.75">
      <c r="A183" s="138" t="s">
        <v>480</v>
      </c>
      <c r="B183" s="11" t="s">
        <v>155</v>
      </c>
      <c r="C183" s="101" t="s">
        <v>54</v>
      </c>
      <c r="D183" s="133">
        <v>27</v>
      </c>
      <c r="E183" s="191">
        <v>0.22</v>
      </c>
      <c r="F183" s="168">
        <f>$F$1</f>
        <v>3.8</v>
      </c>
      <c r="G183" s="168">
        <f>ROUND(E183*F183,2)</f>
        <v>0.84</v>
      </c>
      <c r="H183" s="168"/>
      <c r="I183" s="168">
        <f>ROUND(G183*$I$1,2)</f>
        <v>0.07</v>
      </c>
      <c r="J183" s="169">
        <f>SUM(G183:I183)</f>
        <v>0.91</v>
      </c>
      <c r="K183" s="170">
        <f>ROUND(D183*E183,2)</f>
        <v>5.94</v>
      </c>
      <c r="L183" s="170">
        <f>ROUND(D183*G183,2)</f>
        <v>22.68</v>
      </c>
      <c r="M183" s="170">
        <f>ROUND(D183*H183,2)</f>
        <v>0</v>
      </c>
      <c r="N183" s="170">
        <f>ROUND(I183*D183,2)</f>
        <v>1.89</v>
      </c>
      <c r="O183" s="170">
        <f>SUM(L183:N183)</f>
        <v>24.57</v>
      </c>
    </row>
    <row r="184" spans="1:15" ht="12.75">
      <c r="A184" s="138" t="s">
        <v>481</v>
      </c>
      <c r="B184" s="141" t="s">
        <v>106</v>
      </c>
      <c r="C184" s="125" t="s">
        <v>54</v>
      </c>
      <c r="D184" s="125">
        <f>D183*1.2</f>
        <v>32.4</v>
      </c>
      <c r="E184" s="190"/>
      <c r="F184" s="190"/>
      <c r="G184" s="190"/>
      <c r="H184" s="190">
        <v>0.59</v>
      </c>
      <c r="I184" s="183">
        <f>ROUND(G184*$I$1,2)</f>
        <v>0</v>
      </c>
      <c r="J184" s="183">
        <f>SUM(G184:I184)</f>
        <v>0.59</v>
      </c>
      <c r="K184" s="184">
        <f>ROUND(D184*E184,2)</f>
        <v>0</v>
      </c>
      <c r="L184" s="184">
        <f>ROUND(D184*G184,2)</f>
        <v>0</v>
      </c>
      <c r="M184" s="184">
        <f>ROUND(D184*H184,2)</f>
        <v>19.12</v>
      </c>
      <c r="N184" s="184">
        <f>ROUND(I184*D184,2)</f>
        <v>0</v>
      </c>
      <c r="O184" s="184">
        <f>SUM(L184:N184)</f>
        <v>19.12</v>
      </c>
    </row>
    <row r="185" spans="1:15" ht="25.5">
      <c r="A185" s="138" t="s">
        <v>482</v>
      </c>
      <c r="B185" s="11" t="s">
        <v>326</v>
      </c>
      <c r="C185" s="101" t="s">
        <v>54</v>
      </c>
      <c r="D185" s="133">
        <v>14.56</v>
      </c>
      <c r="E185" s="191">
        <v>0.98</v>
      </c>
      <c r="F185" s="168">
        <f>$F$1</f>
        <v>3.8</v>
      </c>
      <c r="G185" s="168">
        <f>ROUND(E185*F185,2)</f>
        <v>3.72</v>
      </c>
      <c r="H185" s="168"/>
      <c r="I185" s="168">
        <f>ROUND(G185*$I$1,2)+0.25</f>
        <v>0.55</v>
      </c>
      <c r="J185" s="169">
        <f>SUM(G185:I185)</f>
        <v>4.27</v>
      </c>
      <c r="K185" s="170">
        <f>ROUND(D185*E185,2)</f>
        <v>14.27</v>
      </c>
      <c r="L185" s="170">
        <f>ROUND(D185*G185,2)</f>
        <v>54.16</v>
      </c>
      <c r="M185" s="170">
        <f>ROUND(D185*H185,2)</f>
        <v>0</v>
      </c>
      <c r="N185" s="170">
        <f>ROUND(I185*D185,2)</f>
        <v>8.01</v>
      </c>
      <c r="O185" s="170">
        <f>SUM(L185:N185)</f>
        <v>62.17</v>
      </c>
    </row>
    <row r="186" spans="1:15" ht="12.75">
      <c r="A186" s="138" t="s">
        <v>483</v>
      </c>
      <c r="B186" s="75" t="s">
        <v>324</v>
      </c>
      <c r="C186" s="125" t="s">
        <v>54</v>
      </c>
      <c r="D186" s="142">
        <f>D185*1.25</f>
        <v>18</v>
      </c>
      <c r="E186" s="190"/>
      <c r="F186" s="190"/>
      <c r="G186" s="190"/>
      <c r="H186" s="190">
        <v>3.23</v>
      </c>
      <c r="I186" s="183">
        <f>ROUND(G186*$I$1,2)</f>
        <v>0</v>
      </c>
      <c r="J186" s="183">
        <f>SUM(G186:I186)</f>
        <v>3.23</v>
      </c>
      <c r="K186" s="184">
        <f>ROUND(D186*E186,2)</f>
        <v>0</v>
      </c>
      <c r="L186" s="184">
        <f>ROUND(D186*G186,2)</f>
        <v>0</v>
      </c>
      <c r="M186" s="184">
        <f>ROUND(D186*H186,2)</f>
        <v>58.14</v>
      </c>
      <c r="N186" s="184">
        <f>ROUND(I186*D186,2)</f>
        <v>0</v>
      </c>
      <c r="O186" s="184">
        <f>SUM(L186:N186)</f>
        <v>58.14</v>
      </c>
    </row>
    <row r="187" spans="1:15" ht="25.5">
      <c r="A187" s="138" t="s">
        <v>484</v>
      </c>
      <c r="B187" s="75" t="s">
        <v>325</v>
      </c>
      <c r="C187" s="16" t="s">
        <v>264</v>
      </c>
      <c r="D187" s="125">
        <v>1</v>
      </c>
      <c r="E187" s="190"/>
      <c r="F187" s="190"/>
      <c r="G187" s="190"/>
      <c r="H187" s="190">
        <v>10.2</v>
      </c>
      <c r="I187" s="183">
        <f>ROUND(G187*$I$1,2)</f>
        <v>0</v>
      </c>
      <c r="J187" s="183">
        <f>SUM(G187:I187)</f>
        <v>10.2</v>
      </c>
      <c r="K187" s="184">
        <f>ROUND(D187*E187,2)</f>
        <v>0</v>
      </c>
      <c r="L187" s="184">
        <f>ROUND(D187*G187,2)</f>
        <v>0</v>
      </c>
      <c r="M187" s="184">
        <f>ROUND(D187*H187,2)</f>
        <v>10.2</v>
      </c>
      <c r="N187" s="184">
        <f>ROUND(I187*D187,2)</f>
        <v>0</v>
      </c>
      <c r="O187" s="184">
        <f>SUM(L187:N187)</f>
        <v>10.2</v>
      </c>
    </row>
    <row r="188" spans="1:15" ht="25.5">
      <c r="A188" s="138" t="s">
        <v>485</v>
      </c>
      <c r="B188" s="13" t="s">
        <v>327</v>
      </c>
      <c r="C188" s="101" t="s">
        <v>54</v>
      </c>
      <c r="D188" s="133">
        <v>0.36</v>
      </c>
      <c r="E188" s="191">
        <v>1.3</v>
      </c>
      <c r="F188" s="168">
        <f>$F$1</f>
        <v>3.8</v>
      </c>
      <c r="G188" s="168">
        <f>ROUND(E188*F188,2)</f>
        <v>4.94</v>
      </c>
      <c r="H188" s="168"/>
      <c r="I188" s="168">
        <f>ROUND(G188*$I$1,2)</f>
        <v>0.4</v>
      </c>
      <c r="J188" s="169">
        <f>SUM(G188:I188)</f>
        <v>5.34</v>
      </c>
      <c r="K188" s="170">
        <f>ROUND(D188*E188,2)</f>
        <v>0.47</v>
      </c>
      <c r="L188" s="170">
        <f>ROUND(D188*G188,2)</f>
        <v>1.78</v>
      </c>
      <c r="M188" s="170">
        <f>ROUND(D188*H188,2)</f>
        <v>0</v>
      </c>
      <c r="N188" s="170">
        <f>ROUND(I188*D188,2)</f>
        <v>0.14</v>
      </c>
      <c r="O188" s="170">
        <f>SUM(L188:N188)</f>
        <v>1.92</v>
      </c>
    </row>
    <row r="189" spans="1:15" ht="12.75">
      <c r="A189" s="138" t="s">
        <v>486</v>
      </c>
      <c r="B189" s="75" t="s">
        <v>107</v>
      </c>
      <c r="C189" s="87" t="s">
        <v>25</v>
      </c>
      <c r="D189" s="142">
        <v>1</v>
      </c>
      <c r="E189" s="190"/>
      <c r="F189" s="190"/>
      <c r="G189" s="190"/>
      <c r="H189" s="190">
        <v>58</v>
      </c>
      <c r="I189" s="183">
        <f>ROUND(G189*$I$1,2)</f>
        <v>0</v>
      </c>
      <c r="J189" s="183">
        <f>SUM(G189:I189)</f>
        <v>58</v>
      </c>
      <c r="K189" s="184">
        <f>ROUND(D189*E189,2)</f>
        <v>0</v>
      </c>
      <c r="L189" s="184">
        <f>ROUND(D189*G189,2)</f>
        <v>0</v>
      </c>
      <c r="M189" s="184">
        <f>ROUND(D189*H189,2)</f>
        <v>58</v>
      </c>
      <c r="N189" s="184">
        <f>ROUND(I189*D189,2)</f>
        <v>0</v>
      </c>
      <c r="O189" s="184">
        <f>SUM(L189:N189)</f>
        <v>58</v>
      </c>
    </row>
    <row r="190" spans="1:15" ht="12.75">
      <c r="A190" s="138" t="s">
        <v>487</v>
      </c>
      <c r="B190" s="75" t="s">
        <v>328</v>
      </c>
      <c r="C190" s="196" t="s">
        <v>264</v>
      </c>
      <c r="D190" s="142">
        <v>1</v>
      </c>
      <c r="E190" s="190"/>
      <c r="F190" s="193"/>
      <c r="G190" s="193"/>
      <c r="H190" s="193">
        <v>18</v>
      </c>
      <c r="I190" s="183"/>
      <c r="J190" s="183"/>
      <c r="K190" s="184"/>
      <c r="L190" s="184"/>
      <c r="M190" s="184">
        <f>ROUND(D190*H190,2)</f>
        <v>18</v>
      </c>
      <c r="N190" s="184"/>
      <c r="O190" s="184">
        <f>SUM(L190:N190)</f>
        <v>18</v>
      </c>
    </row>
    <row r="191" spans="1:15" ht="38.25">
      <c r="A191" s="138" t="s">
        <v>488</v>
      </c>
      <c r="B191" s="24" t="s">
        <v>318</v>
      </c>
      <c r="C191" s="101" t="s">
        <v>53</v>
      </c>
      <c r="D191" s="133">
        <v>1</v>
      </c>
      <c r="E191" s="191">
        <v>1.5</v>
      </c>
      <c r="F191" s="168">
        <f>$F$1</f>
        <v>3.8</v>
      </c>
      <c r="G191" s="168">
        <f>ROUND(E191*F191,2)</f>
        <v>5.7</v>
      </c>
      <c r="H191" s="168"/>
      <c r="I191" s="168">
        <f>ROUND(G191*$I$1,2)</f>
        <v>0.46</v>
      </c>
      <c r="J191" s="169">
        <f>SUM(G191:I191)</f>
        <v>6.16</v>
      </c>
      <c r="K191" s="170">
        <f>ROUND(D191*E191,2)</f>
        <v>1.5</v>
      </c>
      <c r="L191" s="170">
        <f>ROUND(D191*G191,2)</f>
        <v>5.7</v>
      </c>
      <c r="M191" s="170">
        <f>ROUND(D191*H191,2)</f>
        <v>0</v>
      </c>
      <c r="N191" s="170">
        <f>ROUND(I191*D191,2)</f>
        <v>0.46</v>
      </c>
      <c r="O191" s="170">
        <f>SUM(L191:N191)</f>
        <v>6.16</v>
      </c>
    </row>
    <row r="192" spans="1:15" ht="38.25">
      <c r="A192" s="138" t="s">
        <v>489</v>
      </c>
      <c r="B192" s="143" t="s">
        <v>319</v>
      </c>
      <c r="C192" s="144" t="s">
        <v>264</v>
      </c>
      <c r="D192" s="124">
        <v>1</v>
      </c>
      <c r="E192" s="190"/>
      <c r="F192" s="190"/>
      <c r="G192" s="190"/>
      <c r="H192" s="190">
        <v>15.6</v>
      </c>
      <c r="I192" s="183">
        <f>ROUND(G192*$I$1,2)</f>
        <v>0</v>
      </c>
      <c r="J192" s="183">
        <f>SUM(G192:I192)</f>
        <v>15.6</v>
      </c>
      <c r="K192" s="184">
        <f>ROUND(D192*E192,2)</f>
        <v>0</v>
      </c>
      <c r="L192" s="184">
        <f>ROUND(D192*G192,2)</f>
        <v>0</v>
      </c>
      <c r="M192" s="184">
        <f>ROUND(D192*H192,2)</f>
        <v>15.6</v>
      </c>
      <c r="N192" s="184">
        <f>ROUND(I192*D192,2)</f>
        <v>0</v>
      </c>
      <c r="O192" s="184">
        <f>SUM(L192:N192)</f>
        <v>15.6</v>
      </c>
    </row>
    <row r="193" spans="1:15" ht="25.5">
      <c r="A193" s="138" t="s">
        <v>490</v>
      </c>
      <c r="B193" s="194" t="s">
        <v>323</v>
      </c>
      <c r="C193" s="88" t="s">
        <v>109</v>
      </c>
      <c r="D193" s="195">
        <v>1</v>
      </c>
      <c r="E193" s="190"/>
      <c r="F193" s="193"/>
      <c r="G193" s="193"/>
      <c r="H193" s="193">
        <v>2.3</v>
      </c>
      <c r="I193" s="183">
        <f>ROUND(G193*$I$1,2)</f>
        <v>0</v>
      </c>
      <c r="J193" s="183">
        <f>SUM(G193:I193)</f>
        <v>2.3</v>
      </c>
      <c r="K193" s="184">
        <f>ROUND(D193*E193,2)</f>
        <v>0</v>
      </c>
      <c r="L193" s="184">
        <f>ROUND(D193*G193,2)</f>
        <v>0</v>
      </c>
      <c r="M193" s="184">
        <f>ROUND(D193*H193,2)</f>
        <v>2.3</v>
      </c>
      <c r="N193" s="184">
        <f>ROUND(I193*D193,2)</f>
        <v>0</v>
      </c>
      <c r="O193" s="184">
        <f>SUM(L193:N193)</f>
        <v>2.3</v>
      </c>
    </row>
    <row r="194" spans="1:15" ht="12.75">
      <c r="A194" s="138" t="s">
        <v>491</v>
      </c>
      <c r="B194" s="194" t="s">
        <v>322</v>
      </c>
      <c r="C194" s="144" t="s">
        <v>52</v>
      </c>
      <c r="D194" s="195">
        <v>0.5</v>
      </c>
      <c r="E194" s="190"/>
      <c r="F194" s="193"/>
      <c r="G194" s="193"/>
      <c r="H194" s="193">
        <v>0.5</v>
      </c>
      <c r="I194" s="183">
        <f>ROUND(G194*$I$1,2)</f>
        <v>0</v>
      </c>
      <c r="J194" s="183">
        <f>SUM(G194:I194)</f>
        <v>0.5</v>
      </c>
      <c r="K194" s="184">
        <f>ROUND(D194*E194,2)</f>
        <v>0</v>
      </c>
      <c r="L194" s="184">
        <f>ROUND(D194*G194,2)</f>
        <v>0</v>
      </c>
      <c r="M194" s="184">
        <f>ROUND(D194*H194,2)</f>
        <v>0.25</v>
      </c>
      <c r="N194" s="184">
        <f>ROUND(I194*D194,2)</f>
        <v>0</v>
      </c>
      <c r="O194" s="184">
        <f>SUM(L194:N194)</f>
        <v>0.25</v>
      </c>
    </row>
    <row r="195" spans="1:15" ht="14.25">
      <c r="A195" s="138" t="s">
        <v>492</v>
      </c>
      <c r="B195" s="145" t="s">
        <v>156</v>
      </c>
      <c r="C195" s="77" t="s">
        <v>137</v>
      </c>
      <c r="D195" s="146">
        <v>14.56</v>
      </c>
      <c r="E195" s="191">
        <v>0.5</v>
      </c>
      <c r="F195" s="168">
        <f>$F$1</f>
        <v>3.8</v>
      </c>
      <c r="G195" s="168">
        <f>ROUND(E195*F195,2)</f>
        <v>1.9</v>
      </c>
      <c r="H195" s="168"/>
      <c r="I195" s="168">
        <f>ROUND(G195*$I$1,2)</f>
        <v>0.15</v>
      </c>
      <c r="J195" s="169">
        <f>SUM(G195:I195)</f>
        <v>2.05</v>
      </c>
      <c r="K195" s="170">
        <f>ROUND(D195*E195,2)</f>
        <v>7.28</v>
      </c>
      <c r="L195" s="170">
        <f>ROUND(D195*G195,2)</f>
        <v>27.66</v>
      </c>
      <c r="M195" s="170">
        <f>ROUND(D195*H195,2)</f>
        <v>0</v>
      </c>
      <c r="N195" s="170">
        <f>ROUND(I195*D195,2)</f>
        <v>2.18</v>
      </c>
      <c r="O195" s="170">
        <f>SUM(L195:N195)</f>
        <v>29.84</v>
      </c>
    </row>
    <row r="196" spans="1:15" ht="14.25">
      <c r="A196" s="138" t="s">
        <v>493</v>
      </c>
      <c r="B196" s="75" t="s">
        <v>321</v>
      </c>
      <c r="C196" s="140" t="s">
        <v>22</v>
      </c>
      <c r="D196" s="125">
        <f>ROUND(SUM(D195*1.08*0.025),1)</f>
        <v>0.4</v>
      </c>
      <c r="E196" s="190"/>
      <c r="F196" s="190"/>
      <c r="G196" s="190"/>
      <c r="H196" s="190">
        <v>160</v>
      </c>
      <c r="I196" s="183">
        <f>ROUND(G196*$I$1,2)</f>
        <v>0</v>
      </c>
      <c r="J196" s="183">
        <f>SUM(G196:I196)</f>
        <v>160</v>
      </c>
      <c r="K196" s="184">
        <f>ROUND(D196*E196,2)</f>
        <v>0</v>
      </c>
      <c r="L196" s="184">
        <f>ROUND(D196*G196,2)</f>
        <v>0</v>
      </c>
      <c r="M196" s="184">
        <f>ROUND(D196*H196,2)</f>
        <v>64</v>
      </c>
      <c r="N196" s="184">
        <f>ROUND(I196*D196,2)</f>
        <v>0</v>
      </c>
      <c r="O196" s="184">
        <f>SUM(L196:N196)</f>
        <v>64</v>
      </c>
    </row>
    <row r="197" spans="1:15" ht="25.5">
      <c r="A197" s="138" t="s">
        <v>494</v>
      </c>
      <c r="B197" s="11" t="s">
        <v>320</v>
      </c>
      <c r="C197" s="101" t="s">
        <v>109</v>
      </c>
      <c r="D197" s="133">
        <f>D185</f>
        <v>14.56</v>
      </c>
      <c r="E197" s="191">
        <v>0.15</v>
      </c>
      <c r="F197" s="168">
        <f>$F$1</f>
        <v>3.8</v>
      </c>
      <c r="G197" s="168">
        <f>ROUND(E197*F197,2)</f>
        <v>0.57</v>
      </c>
      <c r="H197" s="168"/>
      <c r="I197" s="168">
        <f>ROUND(G197*$I$1,2)</f>
        <v>0.05</v>
      </c>
      <c r="J197" s="169">
        <f>SUM(G197:I197)</f>
        <v>0.62</v>
      </c>
      <c r="K197" s="170">
        <f>ROUND(D197*E197,2)</f>
        <v>2.18</v>
      </c>
      <c r="L197" s="170">
        <f>ROUND(D197*G197,2)</f>
        <v>8.3</v>
      </c>
      <c r="M197" s="170">
        <f>ROUND(D197*H197,2)</f>
        <v>0</v>
      </c>
      <c r="N197" s="170">
        <f>ROUND(I197*D197,2)</f>
        <v>0.73</v>
      </c>
      <c r="O197" s="170">
        <f>SUM(L197:N197)</f>
        <v>9.03</v>
      </c>
    </row>
    <row r="198" spans="1:15" ht="14.25">
      <c r="A198" s="138" t="s">
        <v>495</v>
      </c>
      <c r="B198" s="12" t="s">
        <v>108</v>
      </c>
      <c r="C198" s="88" t="s">
        <v>109</v>
      </c>
      <c r="D198" s="125">
        <f>D197</f>
        <v>14.56</v>
      </c>
      <c r="E198" s="190"/>
      <c r="F198" s="190"/>
      <c r="G198" s="190"/>
      <c r="H198" s="190">
        <v>3.12</v>
      </c>
      <c r="I198" s="183">
        <f>ROUND(G198*$I$1,2)</f>
        <v>0</v>
      </c>
      <c r="J198" s="183">
        <f>SUM(G198:I198)</f>
        <v>3.12</v>
      </c>
      <c r="K198" s="184">
        <f>ROUND(D198*E198,2)</f>
        <v>0</v>
      </c>
      <c r="L198" s="184">
        <f>ROUND(D198*G198,2)</f>
        <v>0</v>
      </c>
      <c r="M198" s="184">
        <f>ROUND(D198*H198,2)</f>
        <v>45.43</v>
      </c>
      <c r="N198" s="184">
        <f>ROUND(I198*D198,2)</f>
        <v>0</v>
      </c>
      <c r="O198" s="184">
        <f>SUM(L198:N198)</f>
        <v>45.43</v>
      </c>
    </row>
    <row r="199" spans="1:15" ht="14.25">
      <c r="A199" s="138" t="s">
        <v>496</v>
      </c>
      <c r="B199" s="12" t="s">
        <v>110</v>
      </c>
      <c r="C199" s="88" t="s">
        <v>109</v>
      </c>
      <c r="D199" s="125">
        <f>D197</f>
        <v>14.56</v>
      </c>
      <c r="E199" s="190"/>
      <c r="F199" s="190"/>
      <c r="G199" s="190"/>
      <c r="H199" s="190">
        <v>2.31</v>
      </c>
      <c r="I199" s="183">
        <f>ROUND(G199*$I$1,2)</f>
        <v>0</v>
      </c>
      <c r="J199" s="183">
        <f>SUM(G199:I199)</f>
        <v>2.31</v>
      </c>
      <c r="K199" s="184">
        <f>ROUND(D199*E199,2)</f>
        <v>0</v>
      </c>
      <c r="L199" s="184">
        <f>ROUND(D199*G199,2)</f>
        <v>0</v>
      </c>
      <c r="M199" s="184">
        <f>ROUND(D199*H199,2)</f>
        <v>33.63</v>
      </c>
      <c r="N199" s="184">
        <f>ROUND(I199*D199,2)</f>
        <v>0</v>
      </c>
      <c r="O199" s="184">
        <f>SUM(L199:N199)</f>
        <v>33.63</v>
      </c>
    </row>
    <row r="200" spans="1:15" ht="14.25">
      <c r="A200" s="138" t="s">
        <v>497</v>
      </c>
      <c r="B200" s="24" t="s">
        <v>157</v>
      </c>
      <c r="C200" s="101" t="s">
        <v>109</v>
      </c>
      <c r="D200" s="133">
        <v>27</v>
      </c>
      <c r="E200" s="191">
        <v>0.22</v>
      </c>
      <c r="F200" s="168">
        <f>$F$1</f>
        <v>3.8</v>
      </c>
      <c r="G200" s="168">
        <f>ROUND(E200*F200,2)</f>
        <v>0.84</v>
      </c>
      <c r="H200" s="168"/>
      <c r="I200" s="168">
        <f>ROUND(G200*$I$1,2)</f>
        <v>0.07</v>
      </c>
      <c r="J200" s="169">
        <f>SUM(G200:I200)</f>
        <v>0.91</v>
      </c>
      <c r="K200" s="170">
        <f>ROUND(D200*E200,2)</f>
        <v>5.94</v>
      </c>
      <c r="L200" s="170">
        <f>ROUND(D200*G200,2)</f>
        <v>22.68</v>
      </c>
      <c r="M200" s="170">
        <f>ROUND(D200*H200,2)</f>
        <v>0</v>
      </c>
      <c r="N200" s="170">
        <f>ROUND(I200*D200,2)</f>
        <v>1.89</v>
      </c>
      <c r="O200" s="170">
        <f>SUM(L200:N200)</f>
        <v>24.57</v>
      </c>
    </row>
    <row r="201" spans="1:15" ht="14.25">
      <c r="A201" s="138" t="s">
        <v>498</v>
      </c>
      <c r="B201" s="12" t="s">
        <v>111</v>
      </c>
      <c r="C201" s="88" t="s">
        <v>109</v>
      </c>
      <c r="D201" s="89">
        <f>D200*1.1</f>
        <v>29.7</v>
      </c>
      <c r="E201" s="190"/>
      <c r="F201" s="190"/>
      <c r="G201" s="190"/>
      <c r="H201" s="190">
        <v>0.68</v>
      </c>
      <c r="I201" s="183">
        <f>ROUND(G201*$I$1,2)</f>
        <v>0</v>
      </c>
      <c r="J201" s="183">
        <f>SUM(G201:I201)</f>
        <v>0.68</v>
      </c>
      <c r="K201" s="184">
        <f>ROUND(D201*E201,2)</f>
        <v>0</v>
      </c>
      <c r="L201" s="184">
        <f>ROUND(D201*G201,2)</f>
        <v>0</v>
      </c>
      <c r="M201" s="184">
        <f>ROUND(D201*H201,2)</f>
        <v>20.2</v>
      </c>
      <c r="N201" s="184">
        <f>ROUND(I201*D201,2)</f>
        <v>0</v>
      </c>
      <c r="O201" s="184">
        <f>SUM(L201:N201)</f>
        <v>20.2</v>
      </c>
    </row>
    <row r="202" spans="1:15" ht="14.25">
      <c r="A202" s="138" t="s">
        <v>499</v>
      </c>
      <c r="B202" s="24" t="s">
        <v>158</v>
      </c>
      <c r="C202" s="77" t="s">
        <v>137</v>
      </c>
      <c r="D202" s="133">
        <v>2.88</v>
      </c>
      <c r="E202" s="191">
        <v>0.95</v>
      </c>
      <c r="F202" s="168">
        <f>$F$1</f>
        <v>3.8</v>
      </c>
      <c r="G202" s="168">
        <f>ROUND(E202*F202,2)</f>
        <v>3.61</v>
      </c>
      <c r="H202" s="168"/>
      <c r="I202" s="168">
        <f>ROUND(G202*$I$1,2)</f>
        <v>0.29</v>
      </c>
      <c r="J202" s="169">
        <f>SUM(G202:I202)</f>
        <v>3.9</v>
      </c>
      <c r="K202" s="170">
        <f>ROUND(D202*E202,2)</f>
        <v>2.74</v>
      </c>
      <c r="L202" s="170">
        <f>ROUND(D202*G202,2)</f>
        <v>10.4</v>
      </c>
      <c r="M202" s="170">
        <f>ROUND(D202*H202,2)</f>
        <v>0</v>
      </c>
      <c r="N202" s="170">
        <f>ROUND(I202*D202,2)</f>
        <v>0.84</v>
      </c>
      <c r="O202" s="170">
        <f>SUM(L202:N202)</f>
        <v>11.24</v>
      </c>
    </row>
    <row r="203" spans="1:15" ht="12.75">
      <c r="A203" s="138" t="s">
        <v>500</v>
      </c>
      <c r="B203" s="75" t="s">
        <v>112</v>
      </c>
      <c r="C203" s="140" t="s">
        <v>54</v>
      </c>
      <c r="D203" s="125">
        <f>D202*1.08</f>
        <v>3.1104</v>
      </c>
      <c r="E203" s="190"/>
      <c r="F203" s="190"/>
      <c r="G203" s="190"/>
      <c r="H203" s="190">
        <v>6.2</v>
      </c>
      <c r="I203" s="183">
        <f>ROUND(G203*$I$1,2)</f>
        <v>0</v>
      </c>
      <c r="J203" s="183">
        <f>SUM(G203:I203)</f>
        <v>6.2</v>
      </c>
      <c r="K203" s="184">
        <f>ROUND(D203*E203,2)</f>
        <v>0</v>
      </c>
      <c r="L203" s="184">
        <f>ROUND(D203*G203,2)</f>
        <v>0</v>
      </c>
      <c r="M203" s="184">
        <f>ROUND(D203*H203,2)</f>
        <v>19.28</v>
      </c>
      <c r="N203" s="184">
        <f>ROUND(I203*D203,2)</f>
        <v>0</v>
      </c>
      <c r="O203" s="184">
        <f>SUM(L203:N203)</f>
        <v>19.28</v>
      </c>
    </row>
    <row r="204" spans="1:15" ht="13.5" thickBot="1">
      <c r="A204" s="138" t="s">
        <v>501</v>
      </c>
      <c r="B204" s="136" t="s">
        <v>329</v>
      </c>
      <c r="C204" s="147" t="s">
        <v>264</v>
      </c>
      <c r="D204" s="137">
        <v>1</v>
      </c>
      <c r="E204" s="190"/>
      <c r="F204" s="190"/>
      <c r="G204" s="190"/>
      <c r="H204" s="190">
        <v>2.3</v>
      </c>
      <c r="I204" s="183">
        <f>ROUND(G204*$I$1,2)</f>
        <v>0</v>
      </c>
      <c r="J204" s="183">
        <f>SUM(G204:I204)</f>
        <v>2.3</v>
      </c>
      <c r="K204" s="184">
        <f>ROUND(D204*E204,2)</f>
        <v>0</v>
      </c>
      <c r="L204" s="184">
        <f>ROUND(D204*G204,2)</f>
        <v>0</v>
      </c>
      <c r="M204" s="184">
        <f>ROUND(D204*H204,2)</f>
        <v>2.3</v>
      </c>
      <c r="N204" s="184">
        <f>ROUND(I204*D204,2)</f>
        <v>0</v>
      </c>
      <c r="O204" s="184">
        <f>SUM(L204:N204)</f>
        <v>2.3</v>
      </c>
    </row>
    <row r="205" spans="1:10" ht="15.75" thickBot="1">
      <c r="A205" s="333" t="s">
        <v>330</v>
      </c>
      <c r="B205" s="334"/>
      <c r="C205" s="334"/>
      <c r="D205" s="334"/>
      <c r="E205" s="334"/>
      <c r="F205" s="334"/>
      <c r="G205" s="334"/>
      <c r="H205" s="334"/>
      <c r="I205" s="334"/>
      <c r="J205" s="335"/>
    </row>
    <row r="206" spans="1:15" ht="38.25">
      <c r="A206" s="93" t="s">
        <v>502</v>
      </c>
      <c r="B206" s="110" t="s">
        <v>159</v>
      </c>
      <c r="C206" s="33" t="s">
        <v>45</v>
      </c>
      <c r="D206" s="148">
        <f>SUM(D207:D208)</f>
        <v>3</v>
      </c>
      <c r="E206" s="191">
        <v>3.5</v>
      </c>
      <c r="F206" s="168">
        <f>$F$1</f>
        <v>3.8</v>
      </c>
      <c r="G206" s="168">
        <f>ROUND(E206*F206,2)</f>
        <v>13.3</v>
      </c>
      <c r="H206" s="168"/>
      <c r="I206" s="168">
        <f>ROUND(G206*$I$1,2)</f>
        <v>1.06</v>
      </c>
      <c r="J206" s="169">
        <f>SUM(G206:I206)</f>
        <v>14.36</v>
      </c>
      <c r="K206" s="170">
        <f>ROUND(D206*E206,2)</f>
        <v>10.5</v>
      </c>
      <c r="L206" s="170">
        <f>ROUND(D206*G206,2)</f>
        <v>39.9</v>
      </c>
      <c r="M206" s="170">
        <f>ROUND(D206*H206,2)</f>
        <v>0</v>
      </c>
      <c r="N206" s="170">
        <f>ROUND(I206*D206,2)</f>
        <v>3.18</v>
      </c>
      <c r="O206" s="170">
        <f>SUM(L206:N206)</f>
        <v>43.08</v>
      </c>
    </row>
    <row r="207" spans="1:15" ht="12.75">
      <c r="A207" s="93" t="s">
        <v>503</v>
      </c>
      <c r="B207" s="75" t="s">
        <v>113</v>
      </c>
      <c r="C207" s="16" t="s">
        <v>45</v>
      </c>
      <c r="D207" s="116">
        <v>1</v>
      </c>
      <c r="E207" s="190"/>
      <c r="F207" s="190"/>
      <c r="G207" s="190"/>
      <c r="H207" s="190">
        <v>45</v>
      </c>
      <c r="I207" s="183">
        <f>ROUND(G207*$I$1,2)</f>
        <v>0</v>
      </c>
      <c r="J207" s="183">
        <f>SUM(G207:I207)</f>
        <v>45</v>
      </c>
      <c r="K207" s="184">
        <f>ROUND(D207*E207,2)</f>
        <v>0</v>
      </c>
      <c r="L207" s="184">
        <f>ROUND(D207*G207,2)</f>
        <v>0</v>
      </c>
      <c r="M207" s="184">
        <f>ROUND(D207*H207,2)</f>
        <v>45</v>
      </c>
      <c r="N207" s="184">
        <f>ROUND(I207*D207,2)</f>
        <v>0</v>
      </c>
      <c r="O207" s="184">
        <f>SUM(L207:N207)</f>
        <v>45</v>
      </c>
    </row>
    <row r="208" spans="1:15" ht="12.75">
      <c r="A208" s="93" t="s">
        <v>504</v>
      </c>
      <c r="B208" s="75" t="s">
        <v>114</v>
      </c>
      <c r="C208" s="16" t="s">
        <v>45</v>
      </c>
      <c r="D208" s="116">
        <v>2</v>
      </c>
      <c r="E208" s="190"/>
      <c r="F208" s="190"/>
      <c r="G208" s="190"/>
      <c r="H208" s="190">
        <v>52</v>
      </c>
      <c r="I208" s="183">
        <f>ROUND(G208*$I$1,2)</f>
        <v>0</v>
      </c>
      <c r="J208" s="183">
        <f>SUM(G208:I208)</f>
        <v>52</v>
      </c>
      <c r="K208" s="184">
        <f>ROUND(D208*E208,2)</f>
        <v>0</v>
      </c>
      <c r="L208" s="184">
        <f>ROUND(D208*G208,2)</f>
        <v>0</v>
      </c>
      <c r="M208" s="184">
        <f>ROUND(D208*H208,2)</f>
        <v>104</v>
      </c>
      <c r="N208" s="184">
        <f>ROUND(I208*D208,2)</f>
        <v>0</v>
      </c>
      <c r="O208" s="184">
        <f>SUM(L208:N208)</f>
        <v>104</v>
      </c>
    </row>
    <row r="209" spans="1:15" ht="12.75">
      <c r="A209" s="93" t="s">
        <v>505</v>
      </c>
      <c r="B209" s="75" t="s">
        <v>115</v>
      </c>
      <c r="C209" s="16" t="s">
        <v>45</v>
      </c>
      <c r="D209" s="116">
        <v>3</v>
      </c>
      <c r="E209" s="190"/>
      <c r="F209" s="190"/>
      <c r="G209" s="190"/>
      <c r="H209" s="190">
        <v>2.4</v>
      </c>
      <c r="I209" s="183">
        <f>ROUND(G209*$I$1,2)</f>
        <v>0</v>
      </c>
      <c r="J209" s="183">
        <f>SUM(G209:I209)</f>
        <v>2.4</v>
      </c>
      <c r="K209" s="184">
        <f>ROUND(D209*E209,2)</f>
        <v>0</v>
      </c>
      <c r="L209" s="184">
        <f>ROUND(D209*G209,2)</f>
        <v>0</v>
      </c>
      <c r="M209" s="184">
        <f>ROUND(D209*H209,2)</f>
        <v>7.2</v>
      </c>
      <c r="N209" s="184">
        <f>ROUND(I209*D209,2)</f>
        <v>0</v>
      </c>
      <c r="O209" s="184">
        <f>SUM(L209:N209)</f>
        <v>7.2</v>
      </c>
    </row>
    <row r="210" spans="1:15" ht="25.5">
      <c r="A210" s="93" t="s">
        <v>506</v>
      </c>
      <c r="B210" s="118" t="s">
        <v>116</v>
      </c>
      <c r="C210" s="119" t="s">
        <v>59</v>
      </c>
      <c r="D210" s="149">
        <v>3</v>
      </c>
      <c r="E210" s="190"/>
      <c r="F210" s="190"/>
      <c r="G210" s="190"/>
      <c r="H210" s="190">
        <v>2.5</v>
      </c>
      <c r="I210" s="183">
        <f>ROUND(G210*$I$1,2)</f>
        <v>0</v>
      </c>
      <c r="J210" s="183">
        <f>SUM(G210:I210)</f>
        <v>2.5</v>
      </c>
      <c r="K210" s="184">
        <f>ROUND(D210*E210,2)</f>
        <v>0</v>
      </c>
      <c r="L210" s="184">
        <f>ROUND(D210*G210,2)</f>
        <v>0</v>
      </c>
      <c r="M210" s="184">
        <f>ROUND(D210*H210,2)</f>
        <v>7.5</v>
      </c>
      <c r="N210" s="184">
        <f>ROUND(I210*D210,2)</f>
        <v>0</v>
      </c>
      <c r="O210" s="184">
        <f>SUM(L210:N210)</f>
        <v>7.5</v>
      </c>
    </row>
    <row r="211" spans="1:15" ht="38.25">
      <c r="A211" s="93" t="s">
        <v>507</v>
      </c>
      <c r="B211" s="110" t="s">
        <v>160</v>
      </c>
      <c r="C211" s="33" t="s">
        <v>45</v>
      </c>
      <c r="D211" s="148">
        <v>1</v>
      </c>
      <c r="E211" s="191">
        <v>5</v>
      </c>
      <c r="F211" s="168">
        <f>$F$1</f>
        <v>3.8</v>
      </c>
      <c r="G211" s="168">
        <f>ROUND(E211*F211,2)</f>
        <v>19</v>
      </c>
      <c r="H211" s="168"/>
      <c r="I211" s="168">
        <f>ROUND(G211*$I$1,2)</f>
        <v>1.52</v>
      </c>
      <c r="J211" s="169">
        <f>SUM(G211:I211)</f>
        <v>20.52</v>
      </c>
      <c r="K211" s="170">
        <f>ROUND(D211*E211,2)</f>
        <v>5</v>
      </c>
      <c r="L211" s="170">
        <f>ROUND(D211*G211,2)</f>
        <v>19</v>
      </c>
      <c r="M211" s="170">
        <f>ROUND(D211*H211,2)</f>
        <v>0</v>
      </c>
      <c r="N211" s="170">
        <f>ROUND(I211*D211,2)</f>
        <v>1.52</v>
      </c>
      <c r="O211" s="170">
        <f>SUM(L211:N211)</f>
        <v>20.52</v>
      </c>
    </row>
    <row r="212" spans="1:15" ht="12.75">
      <c r="A212" s="93" t="s">
        <v>508</v>
      </c>
      <c r="B212" s="75" t="s">
        <v>117</v>
      </c>
      <c r="C212" s="16" t="s">
        <v>45</v>
      </c>
      <c r="D212" s="116">
        <v>1</v>
      </c>
      <c r="E212" s="190"/>
      <c r="F212" s="190"/>
      <c r="G212" s="190"/>
      <c r="H212" s="190">
        <v>105</v>
      </c>
      <c r="I212" s="183">
        <f>ROUND(G212*$I$1,2)</f>
        <v>0</v>
      </c>
      <c r="J212" s="183">
        <f>SUM(G212:I212)</f>
        <v>105</v>
      </c>
      <c r="K212" s="184">
        <f>ROUND(D212*E212,2)</f>
        <v>0</v>
      </c>
      <c r="L212" s="184">
        <f>ROUND(D212*G212,2)</f>
        <v>0</v>
      </c>
      <c r="M212" s="184">
        <f>ROUND(D212*H212,2)</f>
        <v>105</v>
      </c>
      <c r="N212" s="184">
        <f>ROUND(I212*D212,2)</f>
        <v>0</v>
      </c>
      <c r="O212" s="184">
        <f>SUM(L212:N212)</f>
        <v>105</v>
      </c>
    </row>
    <row r="213" spans="1:15" ht="26.25" thickBot="1">
      <c r="A213" s="93" t="s">
        <v>509</v>
      </c>
      <c r="B213" s="118" t="s">
        <v>116</v>
      </c>
      <c r="C213" s="119" t="s">
        <v>59</v>
      </c>
      <c r="D213" s="149">
        <v>1</v>
      </c>
      <c r="E213" s="190"/>
      <c r="F213" s="190"/>
      <c r="G213" s="190"/>
      <c r="H213" s="190">
        <v>5.2</v>
      </c>
      <c r="I213" s="183">
        <f>ROUND(G213*$I$1,2)</f>
        <v>0</v>
      </c>
      <c r="J213" s="183">
        <f>SUM(G213:I213)</f>
        <v>5.2</v>
      </c>
      <c r="K213" s="184">
        <f>ROUND(D213*E213,2)</f>
        <v>0</v>
      </c>
      <c r="L213" s="184">
        <f>ROUND(D213*G213,2)</f>
        <v>0</v>
      </c>
      <c r="M213" s="184">
        <f>ROUND(D213*H213,2)</f>
        <v>5.2</v>
      </c>
      <c r="N213" s="184">
        <f>ROUND(I213*D213,2)</f>
        <v>0</v>
      </c>
      <c r="O213" s="184">
        <f>SUM(L213:N213)</f>
        <v>5.2</v>
      </c>
    </row>
    <row r="214" spans="1:10" ht="15.75" thickBot="1">
      <c r="A214" s="333" t="s">
        <v>338</v>
      </c>
      <c r="B214" s="334"/>
      <c r="C214" s="334"/>
      <c r="D214" s="334"/>
      <c r="E214" s="334"/>
      <c r="F214" s="334"/>
      <c r="G214" s="334"/>
      <c r="H214" s="334"/>
      <c r="I214" s="334"/>
      <c r="J214" s="335"/>
    </row>
    <row r="215" spans="1:15" s="15" customFormat="1" ht="51">
      <c r="A215" s="93" t="s">
        <v>510</v>
      </c>
      <c r="B215" s="110" t="s">
        <v>331</v>
      </c>
      <c r="C215" s="191" t="s">
        <v>54</v>
      </c>
      <c r="D215" s="168">
        <v>10.3</v>
      </c>
      <c r="E215" s="191">
        <v>0.8</v>
      </c>
      <c r="F215" s="168">
        <f>$F$1</f>
        <v>3.8</v>
      </c>
      <c r="G215" s="168">
        <f>ROUND(E215*F215,2)</f>
        <v>3.04</v>
      </c>
      <c r="H215" s="168"/>
      <c r="I215" s="168">
        <f>ROUND(G215*$I$1,2)</f>
        <v>0.24</v>
      </c>
      <c r="J215" s="169">
        <f>SUM(G215:I215)</f>
        <v>3.28</v>
      </c>
      <c r="K215" s="170">
        <f>ROUND(D215*E215,2)</f>
        <v>8.24</v>
      </c>
      <c r="L215" s="170">
        <f>ROUND(D215*G215,2)</f>
        <v>31.31</v>
      </c>
      <c r="M215" s="170">
        <f>ROUND(D215*H215,2)</f>
        <v>0</v>
      </c>
      <c r="N215" s="170">
        <f>ROUND(I215*D215,2)</f>
        <v>2.47</v>
      </c>
      <c r="O215" s="170">
        <f>SUM(L215:N215)</f>
        <v>33.78</v>
      </c>
    </row>
    <row r="216" spans="1:15" ht="14.25">
      <c r="A216" s="93" t="s">
        <v>511</v>
      </c>
      <c r="B216" s="115" t="s">
        <v>286</v>
      </c>
      <c r="C216" s="16" t="s">
        <v>22</v>
      </c>
      <c r="D216" s="116">
        <f>ROUND(SUM(D215*0.1)*1.5,1)</f>
        <v>1.5</v>
      </c>
      <c r="E216" s="190"/>
      <c r="F216" s="190"/>
      <c r="G216" s="190"/>
      <c r="H216" s="190">
        <v>11</v>
      </c>
      <c r="I216" s="183">
        <f>ROUND(G216*$I$1,2)</f>
        <v>0</v>
      </c>
      <c r="J216" s="183">
        <f>SUM(G216:I216)</f>
        <v>11</v>
      </c>
      <c r="K216" s="184">
        <f>ROUND(D216*E216,2)</f>
        <v>0</v>
      </c>
      <c r="L216" s="184">
        <f>ROUND(D216*G216,2)</f>
        <v>0</v>
      </c>
      <c r="M216" s="184">
        <f>ROUND(D216*H216,2)</f>
        <v>16.5</v>
      </c>
      <c r="N216" s="184">
        <f>ROUND(I216*D216,2)</f>
        <v>0</v>
      </c>
      <c r="O216" s="184">
        <f>SUM(L216:N216)</f>
        <v>16.5</v>
      </c>
    </row>
    <row r="217" spans="1:15" ht="14.25">
      <c r="A217" s="93" t="s">
        <v>512</v>
      </c>
      <c r="B217" s="115" t="s">
        <v>332</v>
      </c>
      <c r="C217" s="16" t="s">
        <v>22</v>
      </c>
      <c r="D217" s="109">
        <f>ROUND(SUM(D215*0.1)*1.04,1)</f>
        <v>1.1</v>
      </c>
      <c r="E217" s="190"/>
      <c r="F217" s="190"/>
      <c r="G217" s="190"/>
      <c r="H217" s="190">
        <v>49</v>
      </c>
      <c r="I217" s="183">
        <f>ROUND(G217*$I$1,2)</f>
        <v>0</v>
      </c>
      <c r="J217" s="183">
        <f>SUM(G217:I217)</f>
        <v>49</v>
      </c>
      <c r="K217" s="184">
        <f>ROUND(D217*E217,2)</f>
        <v>0</v>
      </c>
      <c r="L217" s="184">
        <f>ROUND(D217*G217,2)</f>
        <v>0</v>
      </c>
      <c r="M217" s="184">
        <f>ROUND(D217*H217,2)</f>
        <v>53.9</v>
      </c>
      <c r="N217" s="184">
        <f>ROUND(I217*D217,2)</f>
        <v>0</v>
      </c>
      <c r="O217" s="184">
        <f>SUM(L217:N217)</f>
        <v>53.9</v>
      </c>
    </row>
    <row r="218" spans="1:15" ht="12.75">
      <c r="A218" s="93" t="s">
        <v>513</v>
      </c>
      <c r="B218" s="12" t="s">
        <v>118</v>
      </c>
      <c r="C218" s="104" t="s">
        <v>54</v>
      </c>
      <c r="D218" s="104">
        <v>15</v>
      </c>
      <c r="E218" s="190"/>
      <c r="F218" s="190"/>
      <c r="G218" s="190"/>
      <c r="H218" s="190">
        <v>0.45</v>
      </c>
      <c r="I218" s="183">
        <f>ROUND(G218*$I$1,2)</f>
        <v>0</v>
      </c>
      <c r="J218" s="183">
        <f>SUM(G218:I218)</f>
        <v>0.45</v>
      </c>
      <c r="K218" s="184">
        <f>ROUND(D218*E218,2)</f>
        <v>0</v>
      </c>
      <c r="L218" s="184">
        <f>ROUND(D218*G218,2)</f>
        <v>0</v>
      </c>
      <c r="M218" s="184">
        <f>ROUND(D218*H218,2)</f>
        <v>6.75</v>
      </c>
      <c r="N218" s="184">
        <f>ROUND(I218*D218,2)</f>
        <v>0</v>
      </c>
      <c r="O218" s="184">
        <f>SUM(L218:N218)</f>
        <v>6.75</v>
      </c>
    </row>
    <row r="219" spans="1:15" ht="12.75">
      <c r="A219" s="93" t="s">
        <v>514</v>
      </c>
      <c r="B219" s="75" t="s">
        <v>0</v>
      </c>
      <c r="C219" s="16" t="s">
        <v>59</v>
      </c>
      <c r="D219" s="104">
        <v>1</v>
      </c>
      <c r="E219" s="190"/>
      <c r="F219" s="190"/>
      <c r="G219" s="190"/>
      <c r="H219" s="190">
        <v>2.1</v>
      </c>
      <c r="I219" s="183">
        <f>ROUND(G219*$I$1,2)</f>
        <v>0</v>
      </c>
      <c r="J219" s="183">
        <f>SUM(G219:I219)</f>
        <v>2.1</v>
      </c>
      <c r="K219" s="184">
        <f>ROUND(D219*E219,2)</f>
        <v>0</v>
      </c>
      <c r="L219" s="184">
        <f>ROUND(D219*G219,2)</f>
        <v>0</v>
      </c>
      <c r="M219" s="184">
        <f>ROUND(D219*H219,2)</f>
        <v>2.1</v>
      </c>
      <c r="N219" s="184">
        <f>ROUND(I219*D219,2)</f>
        <v>0</v>
      </c>
      <c r="O219" s="184">
        <f>SUM(L219:N219)</f>
        <v>2.1</v>
      </c>
    </row>
    <row r="220" spans="1:15" s="15" customFormat="1" ht="38.25">
      <c r="A220" s="93" t="s">
        <v>515</v>
      </c>
      <c r="B220" s="110" t="s">
        <v>333</v>
      </c>
      <c r="C220" s="191" t="s">
        <v>23</v>
      </c>
      <c r="D220" s="168">
        <v>0.1</v>
      </c>
      <c r="E220" s="191">
        <v>24</v>
      </c>
      <c r="F220" s="168">
        <f>$F$1</f>
        <v>3.8</v>
      </c>
      <c r="G220" s="168">
        <f>ROUND(E220*F220,2)</f>
        <v>91.2</v>
      </c>
      <c r="H220" s="168"/>
      <c r="I220" s="168">
        <f>ROUND(G220*$I$1,2)+5</f>
        <v>12.3</v>
      </c>
      <c r="J220" s="169">
        <f>SUM(G220:I220)</f>
        <v>103.5</v>
      </c>
      <c r="K220" s="170">
        <f>ROUND(D220*E220,2)</f>
        <v>2.4</v>
      </c>
      <c r="L220" s="170">
        <f>ROUND(D220*G220,2)</f>
        <v>9.12</v>
      </c>
      <c r="M220" s="170">
        <f>ROUND(D220*H220,2)</f>
        <v>0</v>
      </c>
      <c r="N220" s="170">
        <f>ROUND(I220*D220,2)</f>
        <v>1.23</v>
      </c>
      <c r="O220" s="170">
        <f>SUM(L220:N220)</f>
        <v>10.35</v>
      </c>
    </row>
    <row r="221" spans="1:15" s="15" customFormat="1" ht="14.25">
      <c r="A221" s="93" t="s">
        <v>516</v>
      </c>
      <c r="B221" s="110" t="s">
        <v>336</v>
      </c>
      <c r="C221" s="191" t="s">
        <v>137</v>
      </c>
      <c r="D221" s="168">
        <v>68</v>
      </c>
      <c r="E221" s="191">
        <v>0.01</v>
      </c>
      <c r="F221" s="168">
        <f>$F$1</f>
        <v>3.8</v>
      </c>
      <c r="G221" s="168">
        <f>ROUND(E221*F221,2)</f>
        <v>0.04</v>
      </c>
      <c r="H221" s="168"/>
      <c r="I221" s="168">
        <f>ROUND(G221*$I$1,2)+0.98</f>
        <v>0.98</v>
      </c>
      <c r="J221" s="169">
        <f>SUM(G221:I221)</f>
        <v>1.02</v>
      </c>
      <c r="K221" s="170">
        <f>ROUND(D221*E221,2)</f>
        <v>0.68</v>
      </c>
      <c r="L221" s="170">
        <f>ROUND(D221*G221,2)</f>
        <v>2.72</v>
      </c>
      <c r="M221" s="170">
        <f>ROUND(D221*H221,2)</f>
        <v>0</v>
      </c>
      <c r="N221" s="170">
        <f>ROUND(I221*D221,2)</f>
        <v>66.64</v>
      </c>
      <c r="O221" s="170">
        <f>SUM(L221:N221)</f>
        <v>69.36</v>
      </c>
    </row>
    <row r="222" spans="1:15" s="15" customFormat="1" ht="38.25">
      <c r="A222" s="93" t="s">
        <v>517</v>
      </c>
      <c r="B222" s="110" t="s">
        <v>335</v>
      </c>
      <c r="C222" s="191" t="s">
        <v>137</v>
      </c>
      <c r="D222" s="197">
        <v>30</v>
      </c>
      <c r="E222" s="191">
        <v>0.25</v>
      </c>
      <c r="F222" s="168">
        <f>$F$1</f>
        <v>3.8</v>
      </c>
      <c r="G222" s="168">
        <f>ROUND(E222*F222,2)</f>
        <v>0.95</v>
      </c>
      <c r="H222" s="168"/>
      <c r="I222" s="168">
        <f>ROUND(G222*$I$1,2)+0.6</f>
        <v>0.68</v>
      </c>
      <c r="J222" s="169">
        <f>SUM(G222:I222)</f>
        <v>1.63</v>
      </c>
      <c r="K222" s="170">
        <f>ROUND(D222*E222,2)</f>
        <v>7.5</v>
      </c>
      <c r="L222" s="170">
        <f>ROUND(D222*G222,2)</f>
        <v>28.5</v>
      </c>
      <c r="M222" s="170">
        <f>ROUND(D222*H222,2)</f>
        <v>0</v>
      </c>
      <c r="N222" s="170">
        <f>ROUND(I222*D222,2)</f>
        <v>20.4</v>
      </c>
      <c r="O222" s="170">
        <f>SUM(L222:N222)</f>
        <v>48.9</v>
      </c>
    </row>
    <row r="223" spans="1:15" ht="12.75">
      <c r="A223" s="93" t="s">
        <v>518</v>
      </c>
      <c r="B223" s="115" t="s">
        <v>334</v>
      </c>
      <c r="C223" s="16" t="s">
        <v>52</v>
      </c>
      <c r="D223" s="109">
        <f>D222*0.03</f>
        <v>0.9</v>
      </c>
      <c r="E223" s="190"/>
      <c r="F223" s="190"/>
      <c r="G223" s="190"/>
      <c r="H223" s="190">
        <v>3.94</v>
      </c>
      <c r="I223" s="183">
        <f>ROUND(G223*$I$1,2)</f>
        <v>0</v>
      </c>
      <c r="J223" s="183">
        <f>SUM(G223:I223)</f>
        <v>3.94</v>
      </c>
      <c r="K223" s="184">
        <f>ROUND(D223*E223,2)</f>
        <v>0</v>
      </c>
      <c r="L223" s="184">
        <f>ROUND(D223*G223,2)</f>
        <v>0</v>
      </c>
      <c r="M223" s="184">
        <f>ROUND(D223*H223,2)</f>
        <v>3.55</v>
      </c>
      <c r="N223" s="184">
        <f>ROUND(I223*D223,2)</f>
        <v>0</v>
      </c>
      <c r="O223" s="184">
        <f>SUM(L223:N223)</f>
        <v>3.55</v>
      </c>
    </row>
    <row r="224" spans="1:15" ht="15" thickBot="1">
      <c r="A224" s="93" t="s">
        <v>519</v>
      </c>
      <c r="B224" s="115" t="s">
        <v>337</v>
      </c>
      <c r="C224" s="16" t="s">
        <v>22</v>
      </c>
      <c r="D224" s="109">
        <f>ROUND(D222*0.15*0.2,0)</f>
        <v>1</v>
      </c>
      <c r="E224" s="190"/>
      <c r="F224" s="190"/>
      <c r="G224" s="190"/>
      <c r="H224" s="190">
        <v>6.2</v>
      </c>
      <c r="I224" s="183">
        <f>ROUND(G224*$I$1,2)</f>
        <v>0</v>
      </c>
      <c r="J224" s="183">
        <f>SUM(G224:I224)</f>
        <v>6.2</v>
      </c>
      <c r="K224" s="184">
        <f>ROUND(D224*E224,2)</f>
        <v>0</v>
      </c>
      <c r="L224" s="184">
        <f>ROUND(D224*G224,2)</f>
        <v>0</v>
      </c>
      <c r="M224" s="184">
        <f>ROUND(D224*H224,2)</f>
        <v>6.2</v>
      </c>
      <c r="N224" s="184">
        <f>ROUND(I224*D224,2)</f>
        <v>0</v>
      </c>
      <c r="O224" s="184">
        <f>SUM(L224:N224)</f>
        <v>6.2</v>
      </c>
    </row>
    <row r="225" spans="1:10" ht="15.75" thickBot="1">
      <c r="A225" s="333" t="s">
        <v>339</v>
      </c>
      <c r="B225" s="334"/>
      <c r="C225" s="334"/>
      <c r="D225" s="334"/>
      <c r="E225" s="334"/>
      <c r="F225" s="334"/>
      <c r="G225" s="334"/>
      <c r="H225" s="334"/>
      <c r="I225" s="334"/>
      <c r="J225" s="335"/>
    </row>
    <row r="226" spans="1:15" s="15" customFormat="1" ht="25.5">
      <c r="A226" s="93" t="s">
        <v>520</v>
      </c>
      <c r="B226" s="110" t="s">
        <v>340</v>
      </c>
      <c r="C226" s="204" t="s">
        <v>264</v>
      </c>
      <c r="D226" s="168">
        <v>1</v>
      </c>
      <c r="E226" s="204">
        <v>8</v>
      </c>
      <c r="F226" s="168">
        <f>$F$1</f>
        <v>3.8</v>
      </c>
      <c r="G226" s="168">
        <f>ROUND(E226*F226,2)</f>
        <v>30.4</v>
      </c>
      <c r="H226" s="168"/>
      <c r="I226" s="168">
        <f>ROUND(G226*$I$1,2)</f>
        <v>2.43</v>
      </c>
      <c r="J226" s="169">
        <f>SUM(G226:I226)</f>
        <v>32.83</v>
      </c>
      <c r="K226" s="170">
        <f>ROUND(D226*E226,2)</f>
        <v>8</v>
      </c>
      <c r="L226" s="170">
        <f>ROUND(D226*G226,2)</f>
        <v>30.4</v>
      </c>
      <c r="M226" s="170">
        <f>ROUND(D226*H226,2)</f>
        <v>0</v>
      </c>
      <c r="N226" s="170">
        <f>ROUND(I226*D226,2)</f>
        <v>2.43</v>
      </c>
      <c r="O226" s="170">
        <f>SUM(L226:N226)</f>
        <v>32.83</v>
      </c>
    </row>
    <row r="227" spans="1:15" s="164" customFormat="1" ht="25.5">
      <c r="A227" s="93" t="s">
        <v>521</v>
      </c>
      <c r="B227" s="198" t="s">
        <v>168</v>
      </c>
      <c r="C227" s="82" t="s">
        <v>169</v>
      </c>
      <c r="D227" s="199">
        <v>1</v>
      </c>
      <c r="E227" s="190"/>
      <c r="F227" s="190"/>
      <c r="G227" s="190"/>
      <c r="H227" s="190">
        <v>45</v>
      </c>
      <c r="I227" s="184">
        <f>ROUND(G227*$I$1,2)</f>
        <v>0</v>
      </c>
      <c r="J227" s="184">
        <f>SUM(G227:I227)</f>
        <v>45</v>
      </c>
      <c r="K227" s="184">
        <f>ROUND(D227*E227,2)</f>
        <v>0</v>
      </c>
      <c r="L227" s="184">
        <f>ROUND(D227*G227,2)</f>
        <v>0</v>
      </c>
      <c r="M227" s="184">
        <f>ROUND(D227*H227,2)</f>
        <v>45</v>
      </c>
      <c r="N227" s="184">
        <f>ROUND(I227*D227,2)</f>
        <v>0</v>
      </c>
      <c r="O227" s="184">
        <f>SUM(L227:N227)</f>
        <v>45</v>
      </c>
    </row>
    <row r="228" spans="1:15" s="15" customFormat="1" ht="25.5">
      <c r="A228" s="93" t="s">
        <v>522</v>
      </c>
      <c r="B228" s="24" t="s">
        <v>341</v>
      </c>
      <c r="C228" s="191" t="s">
        <v>264</v>
      </c>
      <c r="D228" s="71">
        <f>SUM(D229:D236)</f>
        <v>15</v>
      </c>
      <c r="E228" s="191">
        <v>0.9</v>
      </c>
      <c r="F228" s="71">
        <f>$F$1</f>
        <v>3.8</v>
      </c>
      <c r="G228" s="71">
        <f>ROUND(E228*F228,2)</f>
        <v>3.42</v>
      </c>
      <c r="H228" s="71"/>
      <c r="I228" s="71">
        <f>ROUND(G228*$I$1,2)</f>
        <v>0.27</v>
      </c>
      <c r="J228" s="170">
        <f aca="true" t="shared" si="26" ref="J228:J236">SUM(G228:I228)</f>
        <v>3.69</v>
      </c>
      <c r="K228" s="170">
        <f aca="true" t="shared" si="27" ref="K228:K236">ROUND(D228*E228,2)</f>
        <v>13.5</v>
      </c>
      <c r="L228" s="170">
        <f aca="true" t="shared" si="28" ref="L228:L236">ROUND(D228*G228,2)</f>
        <v>51.3</v>
      </c>
      <c r="M228" s="170">
        <f aca="true" t="shared" si="29" ref="M228:M236">ROUND(D228*H228,2)</f>
        <v>0</v>
      </c>
      <c r="N228" s="170">
        <f aca="true" t="shared" si="30" ref="N228:N236">ROUND(I228*D228,2)</f>
        <v>4.05</v>
      </c>
      <c r="O228" s="170">
        <f aca="true" t="shared" si="31" ref="O228:O236">SUM(L228:N228)</f>
        <v>55.35</v>
      </c>
    </row>
    <row r="229" spans="1:15" s="164" customFormat="1" ht="12.75">
      <c r="A229" s="93" t="s">
        <v>523</v>
      </c>
      <c r="B229" s="198" t="s">
        <v>170</v>
      </c>
      <c r="C229" s="82" t="s">
        <v>169</v>
      </c>
      <c r="D229" s="199">
        <v>1</v>
      </c>
      <c r="E229" s="190"/>
      <c r="F229" s="190"/>
      <c r="G229" s="190"/>
      <c r="H229" s="190">
        <v>18</v>
      </c>
      <c r="I229" s="184">
        <f aca="true" t="shared" si="32" ref="I229:I236">ROUND(G229*$I$1,2)</f>
        <v>0</v>
      </c>
      <c r="J229" s="184">
        <f t="shared" si="26"/>
        <v>18</v>
      </c>
      <c r="K229" s="184">
        <f t="shared" si="27"/>
        <v>0</v>
      </c>
      <c r="L229" s="184">
        <f t="shared" si="28"/>
        <v>0</v>
      </c>
      <c r="M229" s="184">
        <f t="shared" si="29"/>
        <v>18</v>
      </c>
      <c r="N229" s="184">
        <f t="shared" si="30"/>
        <v>0</v>
      </c>
      <c r="O229" s="184">
        <f t="shared" si="31"/>
        <v>18</v>
      </c>
    </row>
    <row r="230" spans="1:15" s="164" customFormat="1" ht="12.75">
      <c r="A230" s="93" t="s">
        <v>524</v>
      </c>
      <c r="B230" s="198" t="s">
        <v>171</v>
      </c>
      <c r="C230" s="82" t="s">
        <v>169</v>
      </c>
      <c r="D230" s="199">
        <v>3</v>
      </c>
      <c r="E230" s="190"/>
      <c r="F230" s="190"/>
      <c r="G230" s="190"/>
      <c r="H230" s="190">
        <v>2.8</v>
      </c>
      <c r="I230" s="184">
        <f t="shared" si="32"/>
        <v>0</v>
      </c>
      <c r="J230" s="184">
        <f t="shared" si="26"/>
        <v>2.8</v>
      </c>
      <c r="K230" s="184">
        <f t="shared" si="27"/>
        <v>0</v>
      </c>
      <c r="L230" s="184">
        <f t="shared" si="28"/>
        <v>0</v>
      </c>
      <c r="M230" s="184">
        <f t="shared" si="29"/>
        <v>8.4</v>
      </c>
      <c r="N230" s="184">
        <f t="shared" si="30"/>
        <v>0</v>
      </c>
      <c r="O230" s="184">
        <f t="shared" si="31"/>
        <v>8.4</v>
      </c>
    </row>
    <row r="231" spans="1:15" s="164" customFormat="1" ht="12.75">
      <c r="A231" s="93" t="s">
        <v>525</v>
      </c>
      <c r="B231" s="200" t="s">
        <v>172</v>
      </c>
      <c r="C231" s="82" t="s">
        <v>169</v>
      </c>
      <c r="D231" s="199">
        <v>1</v>
      </c>
      <c r="E231" s="190"/>
      <c r="F231" s="190"/>
      <c r="G231" s="190"/>
      <c r="H231" s="190">
        <v>5.5</v>
      </c>
      <c r="I231" s="184">
        <f t="shared" si="32"/>
        <v>0</v>
      </c>
      <c r="J231" s="184">
        <f t="shared" si="26"/>
        <v>5.5</v>
      </c>
      <c r="K231" s="184">
        <f t="shared" si="27"/>
        <v>0</v>
      </c>
      <c r="L231" s="184">
        <f t="shared" si="28"/>
        <v>0</v>
      </c>
      <c r="M231" s="184">
        <f t="shared" si="29"/>
        <v>5.5</v>
      </c>
      <c r="N231" s="184">
        <f t="shared" si="30"/>
        <v>0</v>
      </c>
      <c r="O231" s="184">
        <f t="shared" si="31"/>
        <v>5.5</v>
      </c>
    </row>
    <row r="232" spans="1:15" s="164" customFormat="1" ht="12.75">
      <c r="A232" s="93" t="s">
        <v>526</v>
      </c>
      <c r="B232" s="200" t="s">
        <v>173</v>
      </c>
      <c r="C232" s="82" t="s">
        <v>169</v>
      </c>
      <c r="D232" s="199">
        <v>1</v>
      </c>
      <c r="E232" s="190"/>
      <c r="F232" s="190"/>
      <c r="G232" s="190"/>
      <c r="H232" s="190">
        <v>6.2</v>
      </c>
      <c r="I232" s="184">
        <f t="shared" si="32"/>
        <v>0</v>
      </c>
      <c r="J232" s="184">
        <f t="shared" si="26"/>
        <v>6.2</v>
      </c>
      <c r="K232" s="184">
        <f t="shared" si="27"/>
        <v>0</v>
      </c>
      <c r="L232" s="184">
        <f t="shared" si="28"/>
        <v>0</v>
      </c>
      <c r="M232" s="184">
        <f t="shared" si="29"/>
        <v>6.2</v>
      </c>
      <c r="N232" s="184">
        <f t="shared" si="30"/>
        <v>0</v>
      </c>
      <c r="O232" s="184">
        <f t="shared" si="31"/>
        <v>6.2</v>
      </c>
    </row>
    <row r="233" spans="1:15" s="164" customFormat="1" ht="12.75">
      <c r="A233" s="93" t="s">
        <v>527</v>
      </c>
      <c r="B233" s="200" t="s">
        <v>174</v>
      </c>
      <c r="C233" s="82" t="s">
        <v>169</v>
      </c>
      <c r="D233" s="199">
        <v>1</v>
      </c>
      <c r="E233" s="190"/>
      <c r="F233" s="190"/>
      <c r="G233" s="190"/>
      <c r="H233" s="190">
        <v>16</v>
      </c>
      <c r="I233" s="184">
        <f t="shared" si="32"/>
        <v>0</v>
      </c>
      <c r="J233" s="184">
        <f t="shared" si="26"/>
        <v>16</v>
      </c>
      <c r="K233" s="184">
        <f t="shared" si="27"/>
        <v>0</v>
      </c>
      <c r="L233" s="184">
        <f t="shared" si="28"/>
        <v>0</v>
      </c>
      <c r="M233" s="184">
        <f t="shared" si="29"/>
        <v>16</v>
      </c>
      <c r="N233" s="184">
        <f t="shared" si="30"/>
        <v>0</v>
      </c>
      <c r="O233" s="184">
        <f t="shared" si="31"/>
        <v>16</v>
      </c>
    </row>
    <row r="234" spans="1:15" s="164" customFormat="1" ht="12.75">
      <c r="A234" s="93" t="s">
        <v>528</v>
      </c>
      <c r="B234" s="198" t="s">
        <v>175</v>
      </c>
      <c r="C234" s="82" t="s">
        <v>169</v>
      </c>
      <c r="D234" s="199">
        <v>3</v>
      </c>
      <c r="E234" s="190"/>
      <c r="F234" s="190"/>
      <c r="G234" s="190"/>
      <c r="H234" s="190">
        <v>19.2</v>
      </c>
      <c r="I234" s="184">
        <f t="shared" si="32"/>
        <v>0</v>
      </c>
      <c r="J234" s="184">
        <f t="shared" si="26"/>
        <v>19.2</v>
      </c>
      <c r="K234" s="184">
        <f t="shared" si="27"/>
        <v>0</v>
      </c>
      <c r="L234" s="184">
        <f t="shared" si="28"/>
        <v>0</v>
      </c>
      <c r="M234" s="184">
        <f t="shared" si="29"/>
        <v>57.6</v>
      </c>
      <c r="N234" s="184">
        <f t="shared" si="30"/>
        <v>0</v>
      </c>
      <c r="O234" s="184">
        <f t="shared" si="31"/>
        <v>57.6</v>
      </c>
    </row>
    <row r="235" spans="1:15" s="164" customFormat="1" ht="12.75">
      <c r="A235" s="93" t="s">
        <v>529</v>
      </c>
      <c r="B235" s="198" t="s">
        <v>176</v>
      </c>
      <c r="C235" s="82" t="s">
        <v>169</v>
      </c>
      <c r="D235" s="199">
        <v>1</v>
      </c>
      <c r="E235" s="190"/>
      <c r="F235" s="190"/>
      <c r="G235" s="190"/>
      <c r="H235" s="190">
        <v>4.7</v>
      </c>
      <c r="I235" s="184">
        <f t="shared" si="32"/>
        <v>0</v>
      </c>
      <c r="J235" s="184">
        <f t="shared" si="26"/>
        <v>4.7</v>
      </c>
      <c r="K235" s="184">
        <f t="shared" si="27"/>
        <v>0</v>
      </c>
      <c r="L235" s="184">
        <f t="shared" si="28"/>
        <v>0</v>
      </c>
      <c r="M235" s="184">
        <f t="shared" si="29"/>
        <v>4.7</v>
      </c>
      <c r="N235" s="184">
        <f t="shared" si="30"/>
        <v>0</v>
      </c>
      <c r="O235" s="184">
        <f t="shared" si="31"/>
        <v>4.7</v>
      </c>
    </row>
    <row r="236" spans="1:15" s="164" customFormat="1" ht="12.75">
      <c r="A236" s="93" t="s">
        <v>530</v>
      </c>
      <c r="B236" s="198" t="s">
        <v>177</v>
      </c>
      <c r="C236" s="82" t="s">
        <v>169</v>
      </c>
      <c r="D236" s="199">
        <v>4</v>
      </c>
      <c r="E236" s="190"/>
      <c r="F236" s="190"/>
      <c r="G236" s="190"/>
      <c r="H236" s="190">
        <v>1.1</v>
      </c>
      <c r="I236" s="184">
        <f t="shared" si="32"/>
        <v>0</v>
      </c>
      <c r="J236" s="184">
        <f t="shared" si="26"/>
        <v>1.1</v>
      </c>
      <c r="K236" s="184">
        <f t="shared" si="27"/>
        <v>0</v>
      </c>
      <c r="L236" s="184">
        <f t="shared" si="28"/>
        <v>0</v>
      </c>
      <c r="M236" s="184">
        <f t="shared" si="29"/>
        <v>4.4</v>
      </c>
      <c r="N236" s="184">
        <f t="shared" si="30"/>
        <v>0</v>
      </c>
      <c r="O236" s="184">
        <f t="shared" si="31"/>
        <v>4.4</v>
      </c>
    </row>
    <row r="237" spans="1:15" s="15" customFormat="1" ht="38.25">
      <c r="A237" s="93" t="s">
        <v>531</v>
      </c>
      <c r="B237" s="24" t="s">
        <v>342</v>
      </c>
      <c r="C237" s="191" t="s">
        <v>53</v>
      </c>
      <c r="D237" s="71">
        <f>SUM(D238:D242)</f>
        <v>22</v>
      </c>
      <c r="E237" s="191">
        <v>1.3</v>
      </c>
      <c r="F237" s="71">
        <f>$F$1</f>
        <v>3.8</v>
      </c>
      <c r="G237" s="71">
        <f>ROUND(E237*F237,2)</f>
        <v>4.94</v>
      </c>
      <c r="H237" s="71"/>
      <c r="I237" s="71">
        <f>ROUND(G237*$I$1,2)</f>
        <v>0.4</v>
      </c>
      <c r="J237" s="170">
        <f aca="true" t="shared" si="33" ref="J237:J243">SUM(G237:I237)</f>
        <v>5.34</v>
      </c>
      <c r="K237" s="170">
        <f aca="true" t="shared" si="34" ref="K237:K243">ROUND(D237*E237,2)</f>
        <v>28.6</v>
      </c>
      <c r="L237" s="170">
        <f aca="true" t="shared" si="35" ref="L237:L243">ROUND(D237*G237,2)</f>
        <v>108.68</v>
      </c>
      <c r="M237" s="170">
        <f aca="true" t="shared" si="36" ref="M237:M243">ROUND(D237*H237,2)</f>
        <v>0</v>
      </c>
      <c r="N237" s="170">
        <f aca="true" t="shared" si="37" ref="N237:N243">ROUND(I237*D237,2)</f>
        <v>8.8</v>
      </c>
      <c r="O237" s="170">
        <f aca="true" t="shared" si="38" ref="O237:O243">SUM(L237:N237)</f>
        <v>117.48</v>
      </c>
    </row>
    <row r="238" spans="1:15" s="164" customFormat="1" ht="25.5">
      <c r="A238" s="93" t="s">
        <v>532</v>
      </c>
      <c r="B238" s="198" t="s">
        <v>178</v>
      </c>
      <c r="C238" s="82" t="s">
        <v>169</v>
      </c>
      <c r="D238" s="199">
        <v>4</v>
      </c>
      <c r="E238" s="190"/>
      <c r="F238" s="190"/>
      <c r="G238" s="190"/>
      <c r="H238" s="190">
        <v>5.2</v>
      </c>
      <c r="I238" s="184">
        <f aca="true" t="shared" si="39" ref="I238:I243">ROUND(G238*$I$1,2)</f>
        <v>0</v>
      </c>
      <c r="J238" s="184">
        <f t="shared" si="33"/>
        <v>5.2</v>
      </c>
      <c r="K238" s="184">
        <f t="shared" si="34"/>
        <v>0</v>
      </c>
      <c r="L238" s="184">
        <f t="shared" si="35"/>
        <v>0</v>
      </c>
      <c r="M238" s="184">
        <f t="shared" si="36"/>
        <v>20.8</v>
      </c>
      <c r="N238" s="184">
        <f t="shared" si="37"/>
        <v>0</v>
      </c>
      <c r="O238" s="184">
        <f t="shared" si="38"/>
        <v>20.8</v>
      </c>
    </row>
    <row r="239" spans="1:15" s="164" customFormat="1" ht="12.75">
      <c r="A239" s="93" t="s">
        <v>533</v>
      </c>
      <c r="B239" s="198" t="s">
        <v>203</v>
      </c>
      <c r="C239" s="82" t="s">
        <v>169</v>
      </c>
      <c r="D239" s="199">
        <v>1</v>
      </c>
      <c r="E239" s="190"/>
      <c r="F239" s="190"/>
      <c r="G239" s="190"/>
      <c r="H239" s="190">
        <v>33.2</v>
      </c>
      <c r="I239" s="184">
        <f t="shared" si="39"/>
        <v>0</v>
      </c>
      <c r="J239" s="184">
        <f t="shared" si="33"/>
        <v>33.2</v>
      </c>
      <c r="K239" s="184">
        <f t="shared" si="34"/>
        <v>0</v>
      </c>
      <c r="L239" s="184">
        <f t="shared" si="35"/>
        <v>0</v>
      </c>
      <c r="M239" s="184">
        <f t="shared" si="36"/>
        <v>33.2</v>
      </c>
      <c r="N239" s="184">
        <f t="shared" si="37"/>
        <v>0</v>
      </c>
      <c r="O239" s="184">
        <f t="shared" si="38"/>
        <v>33.2</v>
      </c>
    </row>
    <row r="240" spans="1:15" s="164" customFormat="1" ht="25.5">
      <c r="A240" s="93" t="s">
        <v>534</v>
      </c>
      <c r="B240" s="198" t="s">
        <v>193</v>
      </c>
      <c r="C240" s="82" t="s">
        <v>169</v>
      </c>
      <c r="D240" s="199">
        <v>2</v>
      </c>
      <c r="E240" s="190"/>
      <c r="F240" s="190"/>
      <c r="G240" s="190"/>
      <c r="H240" s="190">
        <v>3.45</v>
      </c>
      <c r="I240" s="184">
        <f t="shared" si="39"/>
        <v>0</v>
      </c>
      <c r="J240" s="184">
        <f t="shared" si="33"/>
        <v>3.45</v>
      </c>
      <c r="K240" s="184">
        <f t="shared" si="34"/>
        <v>0</v>
      </c>
      <c r="L240" s="184">
        <f t="shared" si="35"/>
        <v>0</v>
      </c>
      <c r="M240" s="184">
        <f t="shared" si="36"/>
        <v>6.9</v>
      </c>
      <c r="N240" s="184">
        <f t="shared" si="37"/>
        <v>0</v>
      </c>
      <c r="O240" s="184">
        <f t="shared" si="38"/>
        <v>6.9</v>
      </c>
    </row>
    <row r="241" spans="1:15" s="164" customFormat="1" ht="12.75">
      <c r="A241" s="93" t="s">
        <v>535</v>
      </c>
      <c r="B241" s="198" t="s">
        <v>179</v>
      </c>
      <c r="C241" s="82" t="s">
        <v>169</v>
      </c>
      <c r="D241" s="199">
        <v>5</v>
      </c>
      <c r="E241" s="190"/>
      <c r="F241" s="190"/>
      <c r="G241" s="190"/>
      <c r="H241" s="190">
        <v>0.25</v>
      </c>
      <c r="I241" s="184">
        <f t="shared" si="39"/>
        <v>0</v>
      </c>
      <c r="J241" s="184">
        <f t="shared" si="33"/>
        <v>0.25</v>
      </c>
      <c r="K241" s="184">
        <f t="shared" si="34"/>
        <v>0</v>
      </c>
      <c r="L241" s="184">
        <f t="shared" si="35"/>
        <v>0</v>
      </c>
      <c r="M241" s="184">
        <f t="shared" si="36"/>
        <v>1.25</v>
      </c>
      <c r="N241" s="184">
        <f t="shared" si="37"/>
        <v>0</v>
      </c>
      <c r="O241" s="184">
        <f t="shared" si="38"/>
        <v>1.25</v>
      </c>
    </row>
    <row r="242" spans="1:15" s="164" customFormat="1" ht="25.5">
      <c r="A242" s="93" t="s">
        <v>536</v>
      </c>
      <c r="B242" s="198" t="s">
        <v>180</v>
      </c>
      <c r="C242" s="82" t="s">
        <v>169</v>
      </c>
      <c r="D242" s="199">
        <v>10</v>
      </c>
      <c r="E242" s="190"/>
      <c r="F242" s="190"/>
      <c r="G242" s="190"/>
      <c r="H242" s="190">
        <v>12.6</v>
      </c>
      <c r="I242" s="184">
        <f t="shared" si="39"/>
        <v>0</v>
      </c>
      <c r="J242" s="184">
        <f t="shared" si="33"/>
        <v>12.6</v>
      </c>
      <c r="K242" s="184">
        <f t="shared" si="34"/>
        <v>0</v>
      </c>
      <c r="L242" s="184">
        <f t="shared" si="35"/>
        <v>0</v>
      </c>
      <c r="M242" s="184">
        <f t="shared" si="36"/>
        <v>126</v>
      </c>
      <c r="N242" s="184">
        <f t="shared" si="37"/>
        <v>0</v>
      </c>
      <c r="O242" s="184">
        <f t="shared" si="38"/>
        <v>126</v>
      </c>
    </row>
    <row r="243" spans="1:15" s="164" customFormat="1" ht="12.75">
      <c r="A243" s="93" t="s">
        <v>537</v>
      </c>
      <c r="B243" s="198" t="s">
        <v>181</v>
      </c>
      <c r="C243" s="82" t="s">
        <v>169</v>
      </c>
      <c r="D243" s="199">
        <v>50</v>
      </c>
      <c r="E243" s="190"/>
      <c r="F243" s="190"/>
      <c r="G243" s="190"/>
      <c r="H243" s="190">
        <v>0.22</v>
      </c>
      <c r="I243" s="184">
        <f t="shared" si="39"/>
        <v>0</v>
      </c>
      <c r="J243" s="184">
        <f t="shared" si="33"/>
        <v>0.22</v>
      </c>
      <c r="K243" s="184">
        <f t="shared" si="34"/>
        <v>0</v>
      </c>
      <c r="L243" s="184">
        <f t="shared" si="35"/>
        <v>0</v>
      </c>
      <c r="M243" s="184">
        <f t="shared" si="36"/>
        <v>11</v>
      </c>
      <c r="N243" s="184">
        <f t="shared" si="37"/>
        <v>0</v>
      </c>
      <c r="O243" s="184">
        <f t="shared" si="38"/>
        <v>11</v>
      </c>
    </row>
    <row r="244" spans="1:15" s="15" customFormat="1" ht="38.25">
      <c r="A244" s="93" t="s">
        <v>538</v>
      </c>
      <c r="B244" s="24" t="s">
        <v>343</v>
      </c>
      <c r="C244" s="191" t="s">
        <v>47</v>
      </c>
      <c r="D244" s="201">
        <f>SUM(D245:D249)</f>
        <v>250</v>
      </c>
      <c r="E244" s="191">
        <v>0.25</v>
      </c>
      <c r="F244" s="71">
        <f>$F$1</f>
        <v>3.8</v>
      </c>
      <c r="G244" s="71">
        <f>ROUND(E244*F244,2)</f>
        <v>0.95</v>
      </c>
      <c r="H244" s="71"/>
      <c r="I244" s="71">
        <f>ROUND(G244*$I$1,2)+0.2</f>
        <v>0.28</v>
      </c>
      <c r="J244" s="170">
        <f aca="true" t="shared" si="40" ref="J244:J249">SUM(G244:I244)</f>
        <v>1.23</v>
      </c>
      <c r="K244" s="170">
        <f aca="true" t="shared" si="41" ref="K244:K249">ROUND(D244*E244,2)</f>
        <v>62.5</v>
      </c>
      <c r="L244" s="170">
        <f aca="true" t="shared" si="42" ref="L244:L249">ROUND(D244*G244,2)</f>
        <v>237.5</v>
      </c>
      <c r="M244" s="170">
        <f aca="true" t="shared" si="43" ref="M244:M249">ROUND(D244*H244,2)</f>
        <v>0</v>
      </c>
      <c r="N244" s="170">
        <f aca="true" t="shared" si="44" ref="N244:N249">ROUND(I244*D244,2)</f>
        <v>70</v>
      </c>
      <c r="O244" s="170">
        <f aca="true" t="shared" si="45" ref="O244:O249">SUM(L244:N244)</f>
        <v>307.5</v>
      </c>
    </row>
    <row r="245" spans="1:15" s="164" customFormat="1" ht="12.75">
      <c r="A245" s="93" t="s">
        <v>539</v>
      </c>
      <c r="B245" s="198" t="s">
        <v>182</v>
      </c>
      <c r="C245" s="82" t="s">
        <v>47</v>
      </c>
      <c r="D245" s="202">
        <v>10</v>
      </c>
      <c r="E245" s="190"/>
      <c r="F245" s="190"/>
      <c r="G245" s="190"/>
      <c r="H245" s="190">
        <v>1.18</v>
      </c>
      <c r="I245" s="184">
        <f>ROUND(G245*$I$1,2)</f>
        <v>0</v>
      </c>
      <c r="J245" s="184">
        <f t="shared" si="40"/>
        <v>1.18</v>
      </c>
      <c r="K245" s="184">
        <f t="shared" si="41"/>
        <v>0</v>
      </c>
      <c r="L245" s="184">
        <f t="shared" si="42"/>
        <v>0</v>
      </c>
      <c r="M245" s="184">
        <f t="shared" si="43"/>
        <v>11.8</v>
      </c>
      <c r="N245" s="184">
        <f t="shared" si="44"/>
        <v>0</v>
      </c>
      <c r="O245" s="184">
        <f t="shared" si="45"/>
        <v>11.8</v>
      </c>
    </row>
    <row r="246" spans="1:15" s="164" customFormat="1" ht="12.75">
      <c r="A246" s="93" t="s">
        <v>540</v>
      </c>
      <c r="B246" s="200" t="s">
        <v>183</v>
      </c>
      <c r="C246" s="82" t="s">
        <v>47</v>
      </c>
      <c r="D246" s="202">
        <v>50</v>
      </c>
      <c r="E246" s="190"/>
      <c r="F246" s="190"/>
      <c r="G246" s="190"/>
      <c r="H246" s="190">
        <v>0.72</v>
      </c>
      <c r="I246" s="184">
        <f>ROUND(G246*$I$1,2)</f>
        <v>0</v>
      </c>
      <c r="J246" s="184">
        <f t="shared" si="40"/>
        <v>0.72</v>
      </c>
      <c r="K246" s="184">
        <f t="shared" si="41"/>
        <v>0</v>
      </c>
      <c r="L246" s="184">
        <f t="shared" si="42"/>
        <v>0</v>
      </c>
      <c r="M246" s="184">
        <f t="shared" si="43"/>
        <v>36</v>
      </c>
      <c r="N246" s="184">
        <f t="shared" si="44"/>
        <v>0</v>
      </c>
      <c r="O246" s="184">
        <f t="shared" si="45"/>
        <v>36</v>
      </c>
    </row>
    <row r="247" spans="1:15" s="164" customFormat="1" ht="12.75">
      <c r="A247" s="93" t="s">
        <v>541</v>
      </c>
      <c r="B247" s="200" t="s">
        <v>184</v>
      </c>
      <c r="C247" s="82" t="s">
        <v>47</v>
      </c>
      <c r="D247" s="202">
        <v>150</v>
      </c>
      <c r="E247" s="190"/>
      <c r="F247" s="190"/>
      <c r="G247" s="190"/>
      <c r="H247" s="190">
        <v>0.44</v>
      </c>
      <c r="I247" s="184">
        <f>ROUND(G247*$I$1,2)</f>
        <v>0</v>
      </c>
      <c r="J247" s="184">
        <f t="shared" si="40"/>
        <v>0.44</v>
      </c>
      <c r="K247" s="184">
        <f t="shared" si="41"/>
        <v>0</v>
      </c>
      <c r="L247" s="184">
        <f t="shared" si="42"/>
        <v>0</v>
      </c>
      <c r="M247" s="184">
        <f t="shared" si="43"/>
        <v>66</v>
      </c>
      <c r="N247" s="184">
        <f t="shared" si="44"/>
        <v>0</v>
      </c>
      <c r="O247" s="184">
        <f t="shared" si="45"/>
        <v>66</v>
      </c>
    </row>
    <row r="248" spans="1:15" s="164" customFormat="1" ht="12.75">
      <c r="A248" s="93" t="s">
        <v>542</v>
      </c>
      <c r="B248" s="200" t="s">
        <v>186</v>
      </c>
      <c r="C248" s="82" t="s">
        <v>47</v>
      </c>
      <c r="D248" s="202">
        <v>10</v>
      </c>
      <c r="E248" s="190"/>
      <c r="F248" s="190"/>
      <c r="G248" s="190"/>
      <c r="H248" s="190">
        <v>2.25</v>
      </c>
      <c r="I248" s="184">
        <f>ROUND(G248*$I$1,2)</f>
        <v>0</v>
      </c>
      <c r="J248" s="184">
        <f t="shared" si="40"/>
        <v>2.25</v>
      </c>
      <c r="K248" s="184">
        <f t="shared" si="41"/>
        <v>0</v>
      </c>
      <c r="L248" s="184">
        <f t="shared" si="42"/>
        <v>0</v>
      </c>
      <c r="M248" s="184">
        <f t="shared" si="43"/>
        <v>22.5</v>
      </c>
      <c r="N248" s="184">
        <f t="shared" si="44"/>
        <v>0</v>
      </c>
      <c r="O248" s="184">
        <f t="shared" si="45"/>
        <v>22.5</v>
      </c>
    </row>
    <row r="249" spans="1:15" s="164" customFormat="1" ht="12.75">
      <c r="A249" s="93" t="s">
        <v>543</v>
      </c>
      <c r="B249" s="200" t="s">
        <v>187</v>
      </c>
      <c r="C249" s="82" t="s">
        <v>47</v>
      </c>
      <c r="D249" s="202">
        <v>30</v>
      </c>
      <c r="E249" s="190"/>
      <c r="F249" s="190"/>
      <c r="G249" s="190"/>
      <c r="H249" s="190">
        <v>1.15</v>
      </c>
      <c r="I249" s="184">
        <f>ROUND(G249*$I$1,2)</f>
        <v>0</v>
      </c>
      <c r="J249" s="184">
        <f t="shared" si="40"/>
        <v>1.15</v>
      </c>
      <c r="K249" s="184">
        <f t="shared" si="41"/>
        <v>0</v>
      </c>
      <c r="L249" s="184">
        <f t="shared" si="42"/>
        <v>0</v>
      </c>
      <c r="M249" s="184">
        <f t="shared" si="43"/>
        <v>34.5</v>
      </c>
      <c r="N249" s="184">
        <f t="shared" si="44"/>
        <v>0</v>
      </c>
      <c r="O249" s="184">
        <f t="shared" si="45"/>
        <v>34.5</v>
      </c>
    </row>
    <row r="250" spans="1:15" s="15" customFormat="1" ht="51">
      <c r="A250" s="93" t="s">
        <v>544</v>
      </c>
      <c r="B250" s="24" t="s">
        <v>344</v>
      </c>
      <c r="C250" s="191" t="s">
        <v>47</v>
      </c>
      <c r="D250" s="201">
        <v>5</v>
      </c>
      <c r="E250" s="191">
        <v>0.32</v>
      </c>
      <c r="F250" s="71">
        <f>$F$1</f>
        <v>3.8</v>
      </c>
      <c r="G250" s="71">
        <f>ROUND(E250*F250,2)</f>
        <v>1.22</v>
      </c>
      <c r="H250" s="71"/>
      <c r="I250" s="71">
        <f>ROUND(G250*$I$1,2)+0.3</f>
        <v>0.4</v>
      </c>
      <c r="J250" s="170">
        <f>SUM(G250:I250)</f>
        <v>1.62</v>
      </c>
      <c r="K250" s="170">
        <f>ROUND(D250*E250,2)</f>
        <v>1.6</v>
      </c>
      <c r="L250" s="170">
        <f>ROUND(D250*G250,2)</f>
        <v>6.1</v>
      </c>
      <c r="M250" s="170">
        <f>ROUND(D250*H250,2)</f>
        <v>0</v>
      </c>
      <c r="N250" s="170">
        <f>ROUND(I250*D250,2)</f>
        <v>2</v>
      </c>
      <c r="O250" s="170">
        <f>SUM(L250:N250)</f>
        <v>8.1</v>
      </c>
    </row>
    <row r="251" spans="1:15" s="164" customFormat="1" ht="12.75">
      <c r="A251" s="93" t="s">
        <v>545</v>
      </c>
      <c r="B251" s="200" t="s">
        <v>185</v>
      </c>
      <c r="C251" s="82" t="s">
        <v>47</v>
      </c>
      <c r="D251" s="202">
        <v>5</v>
      </c>
      <c r="E251" s="190"/>
      <c r="F251" s="190"/>
      <c r="G251" s="190"/>
      <c r="H251" s="190">
        <v>4.8</v>
      </c>
      <c r="I251" s="184">
        <f>ROUND(G251*$I$1,2)</f>
        <v>0</v>
      </c>
      <c r="J251" s="184">
        <f>SUM(G251:I251)</f>
        <v>4.8</v>
      </c>
      <c r="K251" s="184">
        <f>ROUND(D251*E251,2)</f>
        <v>0</v>
      </c>
      <c r="L251" s="184">
        <f>ROUND(D251*G251,2)</f>
        <v>0</v>
      </c>
      <c r="M251" s="184">
        <f>ROUND(D251*H251,2)</f>
        <v>24</v>
      </c>
      <c r="N251" s="184">
        <f>ROUND(I251*D251,2)</f>
        <v>0</v>
      </c>
      <c r="O251" s="184">
        <f>SUM(L251:N251)</f>
        <v>24</v>
      </c>
    </row>
    <row r="252" spans="1:15" s="15" customFormat="1" ht="38.25">
      <c r="A252" s="93" t="s">
        <v>546</v>
      </c>
      <c r="B252" s="24" t="s">
        <v>345</v>
      </c>
      <c r="C252" s="191"/>
      <c r="D252" s="201">
        <f>SUM(D253:D254)</f>
        <v>110</v>
      </c>
      <c r="E252" s="191">
        <v>0.25</v>
      </c>
      <c r="F252" s="71">
        <f>$F$1</f>
        <v>3.8</v>
      </c>
      <c r="G252" s="71">
        <f>ROUND(E252*F252,2)</f>
        <v>0.95</v>
      </c>
      <c r="H252" s="71"/>
      <c r="I252" s="71">
        <f>ROUND(G252*$I$1,2)</f>
        <v>0.08</v>
      </c>
      <c r="J252" s="170">
        <f>SUM(G252:I252)</f>
        <v>1.03</v>
      </c>
      <c r="K252" s="170">
        <f>ROUND(D252*E252,2)</f>
        <v>27.5</v>
      </c>
      <c r="L252" s="170">
        <f>ROUND(D252*G252,2)</f>
        <v>104.5</v>
      </c>
      <c r="M252" s="170">
        <f>ROUND(D252*H252,2)</f>
        <v>0</v>
      </c>
      <c r="N252" s="170">
        <f>ROUND(I252*D252,2)</f>
        <v>8.8</v>
      </c>
      <c r="O252" s="170">
        <f>SUM(L252:N252)</f>
        <v>113.3</v>
      </c>
    </row>
    <row r="253" spans="1:15" s="164" customFormat="1" ht="12.75">
      <c r="A253" s="93" t="s">
        <v>547</v>
      </c>
      <c r="B253" s="198" t="s">
        <v>188</v>
      </c>
      <c r="C253" s="82" t="s">
        <v>47</v>
      </c>
      <c r="D253" s="202">
        <v>100</v>
      </c>
      <c r="E253" s="190"/>
      <c r="F253" s="190"/>
      <c r="G253" s="190"/>
      <c r="H253" s="190">
        <v>0.68</v>
      </c>
      <c r="I253" s="184">
        <f>ROUND(G253*$I$1,2)</f>
        <v>0</v>
      </c>
      <c r="J253" s="184">
        <f>SUM(G253:I253)</f>
        <v>0.68</v>
      </c>
      <c r="K253" s="184">
        <f>ROUND(D253*E253,2)</f>
        <v>0</v>
      </c>
      <c r="L253" s="184">
        <f>ROUND(D253*G253,2)</f>
        <v>0</v>
      </c>
      <c r="M253" s="184">
        <f>ROUND(D253*H253,2)</f>
        <v>68</v>
      </c>
      <c r="N253" s="184">
        <f>ROUND(I253*D253,2)</f>
        <v>0</v>
      </c>
      <c r="O253" s="184">
        <f>SUM(L253:N253)</f>
        <v>68</v>
      </c>
    </row>
    <row r="254" spans="1:15" s="164" customFormat="1" ht="12.75">
      <c r="A254" s="93" t="s">
        <v>548</v>
      </c>
      <c r="B254" s="198" t="s">
        <v>189</v>
      </c>
      <c r="C254" s="82" t="s">
        <v>47</v>
      </c>
      <c r="D254" s="202">
        <v>10</v>
      </c>
      <c r="E254" s="190"/>
      <c r="F254" s="190"/>
      <c r="G254" s="190"/>
      <c r="H254" s="190">
        <v>0.76</v>
      </c>
      <c r="I254" s="184">
        <f>ROUND(G254*$I$1,2)</f>
        <v>0</v>
      </c>
      <c r="J254" s="184">
        <f>SUM(G254:I254)</f>
        <v>0.76</v>
      </c>
      <c r="K254" s="184">
        <f>ROUND(D254*E254,2)</f>
        <v>0</v>
      </c>
      <c r="L254" s="184">
        <f>ROUND(D254*G254,2)</f>
        <v>0</v>
      </c>
      <c r="M254" s="184">
        <f>ROUND(D254*H254,2)</f>
        <v>7.6</v>
      </c>
      <c r="N254" s="184">
        <f>ROUND(I254*D254,2)</f>
        <v>0</v>
      </c>
      <c r="O254" s="184">
        <f>SUM(L254:N254)</f>
        <v>7.6</v>
      </c>
    </row>
    <row r="255" spans="1:15" s="15" customFormat="1" ht="38.25">
      <c r="A255" s="93" t="s">
        <v>549</v>
      </c>
      <c r="B255" s="24" t="s">
        <v>346</v>
      </c>
      <c r="C255" s="191"/>
      <c r="D255" s="201">
        <f>SUM(D256:D258)</f>
        <v>75</v>
      </c>
      <c r="E255" s="191">
        <v>0.65</v>
      </c>
      <c r="F255" s="71">
        <f>$F$1</f>
        <v>3.8</v>
      </c>
      <c r="G255" s="71">
        <f>ROUND(E255*F255,2)</f>
        <v>2.47</v>
      </c>
      <c r="H255" s="71"/>
      <c r="I255" s="71">
        <f>ROUND(G255*$I$1,2)</f>
        <v>0.2</v>
      </c>
      <c r="J255" s="170">
        <f>SUM(G255:I255)</f>
        <v>2.67</v>
      </c>
      <c r="K255" s="170">
        <f>ROUND(D255*E255,2)</f>
        <v>48.75</v>
      </c>
      <c r="L255" s="170">
        <f>ROUND(D255*G255,2)</f>
        <v>185.25</v>
      </c>
      <c r="M255" s="170">
        <f>ROUND(D255*H255,2)</f>
        <v>0</v>
      </c>
      <c r="N255" s="170">
        <f>ROUND(I255*D255,2)</f>
        <v>15</v>
      </c>
      <c r="O255" s="170">
        <f>SUM(L255:N255)</f>
        <v>200.25</v>
      </c>
    </row>
    <row r="256" spans="1:15" s="164" customFormat="1" ht="12.75">
      <c r="A256" s="93" t="s">
        <v>550</v>
      </c>
      <c r="B256" s="198" t="s">
        <v>190</v>
      </c>
      <c r="C256" s="82" t="s">
        <v>169</v>
      </c>
      <c r="D256" s="202">
        <v>15</v>
      </c>
      <c r="E256" s="190"/>
      <c r="F256" s="190"/>
      <c r="G256" s="190"/>
      <c r="H256" s="190">
        <v>0.56</v>
      </c>
      <c r="I256" s="184">
        <f>ROUND(G256*$I$1,2)</f>
        <v>0</v>
      </c>
      <c r="J256" s="184">
        <f>SUM(G256:I256)</f>
        <v>0.56</v>
      </c>
      <c r="K256" s="184">
        <f>ROUND(D256*E256,2)</f>
        <v>0</v>
      </c>
      <c r="L256" s="184">
        <f>ROUND(D256*G256,2)</f>
        <v>0</v>
      </c>
      <c r="M256" s="184">
        <f>ROUND(D256*H256,2)</f>
        <v>8.4</v>
      </c>
      <c r="N256" s="184">
        <f>ROUND(I256*D256,2)</f>
        <v>0</v>
      </c>
      <c r="O256" s="184">
        <f>SUM(L256:N256)</f>
        <v>8.4</v>
      </c>
    </row>
    <row r="257" spans="1:15" s="164" customFormat="1" ht="12.75">
      <c r="A257" s="93" t="s">
        <v>551</v>
      </c>
      <c r="B257" s="198" t="s">
        <v>191</v>
      </c>
      <c r="C257" s="82" t="s">
        <v>169</v>
      </c>
      <c r="D257" s="199">
        <v>50</v>
      </c>
      <c r="E257" s="190"/>
      <c r="F257" s="190"/>
      <c r="G257" s="190"/>
      <c r="H257" s="190">
        <v>0.42</v>
      </c>
      <c r="I257" s="184">
        <f>ROUND(G257*$I$1,2)</f>
        <v>0</v>
      </c>
      <c r="J257" s="184">
        <f>SUM(G257:I257)</f>
        <v>0.42</v>
      </c>
      <c r="K257" s="184">
        <f>ROUND(D257*E257,2)</f>
        <v>0</v>
      </c>
      <c r="L257" s="184">
        <f>ROUND(D257*G257,2)</f>
        <v>0</v>
      </c>
      <c r="M257" s="184">
        <f>ROUND(D257*H257,2)</f>
        <v>21</v>
      </c>
      <c r="N257" s="184">
        <f>ROUND(I257*D257,2)</f>
        <v>0</v>
      </c>
      <c r="O257" s="184">
        <f>SUM(L257:N257)</f>
        <v>21</v>
      </c>
    </row>
    <row r="258" spans="1:15" s="164" customFormat="1" ht="12.75">
      <c r="A258" s="93" t="s">
        <v>552</v>
      </c>
      <c r="B258" s="198" t="s">
        <v>192</v>
      </c>
      <c r="C258" s="82" t="s">
        <v>169</v>
      </c>
      <c r="D258" s="199">
        <v>10</v>
      </c>
      <c r="E258" s="190"/>
      <c r="F258" s="190"/>
      <c r="G258" s="190"/>
      <c r="H258" s="190">
        <v>0.18</v>
      </c>
      <c r="I258" s="184">
        <f>ROUND(G258*$I$1,2)</f>
        <v>0</v>
      </c>
      <c r="J258" s="184">
        <f>SUM(G258:I258)</f>
        <v>0.18</v>
      </c>
      <c r="K258" s="184">
        <f>ROUND(D258*E258,2)</f>
        <v>0</v>
      </c>
      <c r="L258" s="184">
        <f>ROUND(D258*G258,2)</f>
        <v>0</v>
      </c>
      <c r="M258" s="184">
        <f>ROUND(D258*H258,2)</f>
        <v>1.8</v>
      </c>
      <c r="N258" s="184">
        <f>ROUND(I258*D258,2)</f>
        <v>0</v>
      </c>
      <c r="O258" s="184">
        <f>SUM(L258:N258)</f>
        <v>1.8</v>
      </c>
    </row>
    <row r="259" spans="1:15" s="15" customFormat="1" ht="25.5">
      <c r="A259" s="93" t="s">
        <v>553</v>
      </c>
      <c r="B259" s="24" t="s">
        <v>347</v>
      </c>
      <c r="C259" s="191" t="s">
        <v>47</v>
      </c>
      <c r="D259" s="201">
        <v>30</v>
      </c>
      <c r="E259" s="191">
        <v>0.35</v>
      </c>
      <c r="F259" s="71">
        <f>$F$1</f>
        <v>3.8</v>
      </c>
      <c r="G259" s="71">
        <f>ROUND(E259*F259,2)</f>
        <v>1.33</v>
      </c>
      <c r="H259" s="71"/>
      <c r="I259" s="71">
        <f>ROUND(G259*$I$1,2)+0.5</f>
        <v>0.61</v>
      </c>
      <c r="J259" s="170">
        <f aca="true" t="shared" si="46" ref="J259:J268">SUM(G259:I259)</f>
        <v>1.94</v>
      </c>
      <c r="K259" s="170">
        <f aca="true" t="shared" si="47" ref="K259:K268">ROUND(D259*E259,2)</f>
        <v>10.5</v>
      </c>
      <c r="L259" s="170">
        <f aca="true" t="shared" si="48" ref="L259:L268">ROUND(D259*G259,2)</f>
        <v>39.9</v>
      </c>
      <c r="M259" s="170">
        <f aca="true" t="shared" si="49" ref="M259:M268">ROUND(D259*H259,2)</f>
        <v>0</v>
      </c>
      <c r="N259" s="170">
        <f aca="true" t="shared" si="50" ref="N259:N268">ROUND(I259*D259,2)</f>
        <v>18.3</v>
      </c>
      <c r="O259" s="170">
        <f aca="true" t="shared" si="51" ref="O259:O268">SUM(L259:N259)</f>
        <v>58.2</v>
      </c>
    </row>
    <row r="260" spans="1:15" s="15" customFormat="1" ht="25.5">
      <c r="A260" s="93" t="s">
        <v>554</v>
      </c>
      <c r="B260" s="24" t="s">
        <v>348</v>
      </c>
      <c r="C260" s="191" t="s">
        <v>47</v>
      </c>
      <c r="D260" s="201">
        <v>30</v>
      </c>
      <c r="E260" s="191">
        <v>0.25</v>
      </c>
      <c r="F260" s="71">
        <f>$F$1</f>
        <v>3.8</v>
      </c>
      <c r="G260" s="71">
        <f>ROUND(E260*F260,2)</f>
        <v>0.95</v>
      </c>
      <c r="H260" s="71"/>
      <c r="I260" s="71">
        <f>ROUND(G260*$I$1,2)+0.5</f>
        <v>0.58</v>
      </c>
      <c r="J260" s="170">
        <f t="shared" si="46"/>
        <v>1.53</v>
      </c>
      <c r="K260" s="170">
        <f t="shared" si="47"/>
        <v>7.5</v>
      </c>
      <c r="L260" s="170">
        <f t="shared" si="48"/>
        <v>28.5</v>
      </c>
      <c r="M260" s="170">
        <f t="shared" si="49"/>
        <v>0</v>
      </c>
      <c r="N260" s="170">
        <f t="shared" si="50"/>
        <v>17.4</v>
      </c>
      <c r="O260" s="170">
        <f t="shared" si="51"/>
        <v>45.9</v>
      </c>
    </row>
    <row r="261" spans="1:15" s="15" customFormat="1" ht="51">
      <c r="A261" s="93" t="s">
        <v>555</v>
      </c>
      <c r="B261" s="24" t="s">
        <v>349</v>
      </c>
      <c r="C261" s="191" t="s">
        <v>264</v>
      </c>
      <c r="D261" s="201">
        <v>1</v>
      </c>
      <c r="E261" s="191">
        <v>16</v>
      </c>
      <c r="F261" s="71">
        <f>$F$1</f>
        <v>3.8</v>
      </c>
      <c r="G261" s="71">
        <f>ROUND(E261*F261,2)</f>
        <v>60.8</v>
      </c>
      <c r="H261" s="71"/>
      <c r="I261" s="71">
        <f>ROUND(G261*$I$1,2)</f>
        <v>4.86</v>
      </c>
      <c r="J261" s="170">
        <f t="shared" si="46"/>
        <v>65.66</v>
      </c>
      <c r="K261" s="170">
        <f t="shared" si="47"/>
        <v>16</v>
      </c>
      <c r="L261" s="170">
        <f t="shared" si="48"/>
        <v>60.8</v>
      </c>
      <c r="M261" s="170">
        <f t="shared" si="49"/>
        <v>0</v>
      </c>
      <c r="N261" s="170">
        <f t="shared" si="50"/>
        <v>4.86</v>
      </c>
      <c r="O261" s="170">
        <f t="shared" si="51"/>
        <v>65.66</v>
      </c>
    </row>
    <row r="262" spans="1:16" s="164" customFormat="1" ht="12.75">
      <c r="A262" s="93" t="s">
        <v>556</v>
      </c>
      <c r="B262" s="198" t="s">
        <v>194</v>
      </c>
      <c r="C262" s="82" t="s">
        <v>169</v>
      </c>
      <c r="D262" s="199">
        <v>10</v>
      </c>
      <c r="E262" s="190"/>
      <c r="F262" s="190"/>
      <c r="G262" s="190"/>
      <c r="H262" s="190">
        <v>6.46</v>
      </c>
      <c r="I262" s="184">
        <f aca="true" t="shared" si="52" ref="I262:I268">ROUND(G262*$I$1,2)</f>
        <v>0</v>
      </c>
      <c r="J262" s="184">
        <f t="shared" si="46"/>
        <v>6.46</v>
      </c>
      <c r="K262" s="184">
        <f t="shared" si="47"/>
        <v>0</v>
      </c>
      <c r="L262" s="184">
        <f t="shared" si="48"/>
        <v>0</v>
      </c>
      <c r="M262" s="184">
        <f t="shared" si="49"/>
        <v>64.6</v>
      </c>
      <c r="N262" s="184">
        <f t="shared" si="50"/>
        <v>0</v>
      </c>
      <c r="O262" s="184">
        <f t="shared" si="51"/>
        <v>64.6</v>
      </c>
      <c r="P262" s="166"/>
    </row>
    <row r="263" spans="1:15" s="167" customFormat="1" ht="12.75">
      <c r="A263" s="93" t="s">
        <v>557</v>
      </c>
      <c r="B263" s="198" t="s">
        <v>195</v>
      </c>
      <c r="C263" s="82" t="s">
        <v>47</v>
      </c>
      <c r="D263" s="199">
        <v>40</v>
      </c>
      <c r="E263" s="190"/>
      <c r="F263" s="190"/>
      <c r="G263" s="190"/>
      <c r="H263" s="190">
        <v>0.94</v>
      </c>
      <c r="I263" s="184">
        <f t="shared" si="52"/>
        <v>0</v>
      </c>
      <c r="J263" s="184">
        <f t="shared" si="46"/>
        <v>0.94</v>
      </c>
      <c r="K263" s="184">
        <f t="shared" si="47"/>
        <v>0</v>
      </c>
      <c r="L263" s="184">
        <f t="shared" si="48"/>
        <v>0</v>
      </c>
      <c r="M263" s="184">
        <f t="shared" si="49"/>
        <v>37.6</v>
      </c>
      <c r="N263" s="184">
        <f t="shared" si="50"/>
        <v>0</v>
      </c>
      <c r="O263" s="184">
        <f t="shared" si="51"/>
        <v>37.6</v>
      </c>
    </row>
    <row r="264" spans="1:15" s="164" customFormat="1" ht="12.75">
      <c r="A264" s="93" t="s">
        <v>558</v>
      </c>
      <c r="B264" s="198" t="s">
        <v>196</v>
      </c>
      <c r="C264" s="82" t="s">
        <v>169</v>
      </c>
      <c r="D264" s="199">
        <v>5</v>
      </c>
      <c r="E264" s="190"/>
      <c r="F264" s="190"/>
      <c r="G264" s="190"/>
      <c r="H264" s="190">
        <v>1.28</v>
      </c>
      <c r="I264" s="184">
        <f t="shared" si="52"/>
        <v>0</v>
      </c>
      <c r="J264" s="184">
        <f t="shared" si="46"/>
        <v>1.28</v>
      </c>
      <c r="K264" s="184">
        <f t="shared" si="47"/>
        <v>0</v>
      </c>
      <c r="L264" s="184">
        <f t="shared" si="48"/>
        <v>0</v>
      </c>
      <c r="M264" s="184">
        <f t="shared" si="49"/>
        <v>6.4</v>
      </c>
      <c r="N264" s="184">
        <f t="shared" si="50"/>
        <v>0</v>
      </c>
      <c r="O264" s="184">
        <f t="shared" si="51"/>
        <v>6.4</v>
      </c>
    </row>
    <row r="265" spans="1:15" s="164" customFormat="1" ht="12.75">
      <c r="A265" s="93" t="s">
        <v>559</v>
      </c>
      <c r="B265" s="198" t="s">
        <v>197</v>
      </c>
      <c r="C265" s="82" t="s">
        <v>169</v>
      </c>
      <c r="D265" s="199">
        <v>2</v>
      </c>
      <c r="E265" s="190"/>
      <c r="F265" s="190"/>
      <c r="G265" s="190"/>
      <c r="H265" s="190">
        <v>4.25</v>
      </c>
      <c r="I265" s="184">
        <f t="shared" si="52"/>
        <v>0</v>
      </c>
      <c r="J265" s="184">
        <f t="shared" si="46"/>
        <v>4.25</v>
      </c>
      <c r="K265" s="184">
        <f t="shared" si="47"/>
        <v>0</v>
      </c>
      <c r="L265" s="184">
        <f t="shared" si="48"/>
        <v>0</v>
      </c>
      <c r="M265" s="184">
        <f t="shared" si="49"/>
        <v>8.5</v>
      </c>
      <c r="N265" s="184">
        <f t="shared" si="50"/>
        <v>0</v>
      </c>
      <c r="O265" s="184">
        <f t="shared" si="51"/>
        <v>8.5</v>
      </c>
    </row>
    <row r="266" spans="1:15" s="164" customFormat="1" ht="12.75">
      <c r="A266" s="93" t="s">
        <v>560</v>
      </c>
      <c r="B266" s="198" t="s">
        <v>198</v>
      </c>
      <c r="C266" s="82" t="s">
        <v>169</v>
      </c>
      <c r="D266" s="199">
        <v>5</v>
      </c>
      <c r="E266" s="190"/>
      <c r="F266" s="190"/>
      <c r="G266" s="190"/>
      <c r="H266" s="190">
        <v>4.62</v>
      </c>
      <c r="I266" s="184">
        <f t="shared" si="52"/>
        <v>0</v>
      </c>
      <c r="J266" s="184">
        <f t="shared" si="46"/>
        <v>4.62</v>
      </c>
      <c r="K266" s="184">
        <f t="shared" si="47"/>
        <v>0</v>
      </c>
      <c r="L266" s="184">
        <f t="shared" si="48"/>
        <v>0</v>
      </c>
      <c r="M266" s="184">
        <f t="shared" si="49"/>
        <v>23.1</v>
      </c>
      <c r="N266" s="184">
        <f t="shared" si="50"/>
        <v>0</v>
      </c>
      <c r="O266" s="184">
        <f t="shared" si="51"/>
        <v>23.1</v>
      </c>
    </row>
    <row r="267" spans="1:15" s="164" customFormat="1" ht="12.75">
      <c r="A267" s="93" t="s">
        <v>561</v>
      </c>
      <c r="B267" s="198" t="s">
        <v>199</v>
      </c>
      <c r="C267" s="82" t="s">
        <v>169</v>
      </c>
      <c r="D267" s="199">
        <v>1</v>
      </c>
      <c r="E267" s="190"/>
      <c r="F267" s="190"/>
      <c r="G267" s="190"/>
      <c r="H267" s="190">
        <v>3.57</v>
      </c>
      <c r="I267" s="184">
        <f t="shared" si="52"/>
        <v>0</v>
      </c>
      <c r="J267" s="184">
        <f t="shared" si="46"/>
        <v>3.57</v>
      </c>
      <c r="K267" s="184">
        <f t="shared" si="47"/>
        <v>0</v>
      </c>
      <c r="L267" s="184">
        <f t="shared" si="48"/>
        <v>0</v>
      </c>
      <c r="M267" s="184">
        <f t="shared" si="49"/>
        <v>3.57</v>
      </c>
      <c r="N267" s="184">
        <f t="shared" si="50"/>
        <v>0</v>
      </c>
      <c r="O267" s="184">
        <f t="shared" si="51"/>
        <v>3.57</v>
      </c>
    </row>
    <row r="268" spans="1:15" s="164" customFormat="1" ht="12.75">
      <c r="A268" s="93" t="s">
        <v>562</v>
      </c>
      <c r="B268" s="198" t="s">
        <v>200</v>
      </c>
      <c r="C268" s="82" t="s">
        <v>169</v>
      </c>
      <c r="D268" s="199">
        <v>1</v>
      </c>
      <c r="E268" s="190"/>
      <c r="F268" s="190"/>
      <c r="G268" s="190"/>
      <c r="H268" s="190">
        <v>5.9</v>
      </c>
      <c r="I268" s="184">
        <f t="shared" si="52"/>
        <v>0</v>
      </c>
      <c r="J268" s="184">
        <f t="shared" si="46"/>
        <v>5.9</v>
      </c>
      <c r="K268" s="184">
        <f t="shared" si="47"/>
        <v>0</v>
      </c>
      <c r="L268" s="184">
        <f t="shared" si="48"/>
        <v>0</v>
      </c>
      <c r="M268" s="184">
        <f t="shared" si="49"/>
        <v>5.9</v>
      </c>
      <c r="N268" s="184">
        <f t="shared" si="50"/>
        <v>0</v>
      </c>
      <c r="O268" s="184">
        <f t="shared" si="51"/>
        <v>5.9</v>
      </c>
    </row>
    <row r="269" spans="1:15" s="15" customFormat="1" ht="25.5">
      <c r="A269" s="93" t="s">
        <v>563</v>
      </c>
      <c r="B269" s="24" t="s">
        <v>350</v>
      </c>
      <c r="C269" s="191" t="s">
        <v>47</v>
      </c>
      <c r="D269" s="201">
        <v>28</v>
      </c>
      <c r="E269" s="191">
        <v>0.67</v>
      </c>
      <c r="F269" s="71">
        <f>$F$1</f>
        <v>3.8</v>
      </c>
      <c r="G269" s="71">
        <f>ROUND(E269*F269,2)</f>
        <v>2.55</v>
      </c>
      <c r="H269" s="71"/>
      <c r="I269" s="71">
        <f>ROUND(G269*$I$1,2)</f>
        <v>0.2</v>
      </c>
      <c r="J269" s="170">
        <f>SUM(G269:I269)</f>
        <v>2.75</v>
      </c>
      <c r="K269" s="170">
        <f>ROUND(D269*E269,2)</f>
        <v>18.76</v>
      </c>
      <c r="L269" s="170">
        <f>ROUND(D269*G269,2)</f>
        <v>71.4</v>
      </c>
      <c r="M269" s="170">
        <f>ROUND(D269*H269,2)</f>
        <v>0</v>
      </c>
      <c r="N269" s="170">
        <f>ROUND(I269*D269,2)</f>
        <v>5.6</v>
      </c>
      <c r="O269" s="170">
        <f>SUM(L269:N269)</f>
        <v>77</v>
      </c>
    </row>
    <row r="270" spans="1:15" s="164" customFormat="1" ht="12.75">
      <c r="A270" s="93" t="s">
        <v>564</v>
      </c>
      <c r="B270" s="198" t="s">
        <v>201</v>
      </c>
      <c r="C270" s="82" t="s">
        <v>47</v>
      </c>
      <c r="D270" s="199">
        <v>30</v>
      </c>
      <c r="E270" s="190"/>
      <c r="F270" s="190"/>
      <c r="G270" s="190"/>
      <c r="H270" s="190">
        <v>0.82</v>
      </c>
      <c r="I270" s="184">
        <f>ROUND(G270*$I$1,2)</f>
        <v>0</v>
      </c>
      <c r="J270" s="184">
        <f>SUM(G270:I270)</f>
        <v>0.82</v>
      </c>
      <c r="K270" s="184">
        <f>ROUND(D270*E270,2)</f>
        <v>0</v>
      </c>
      <c r="L270" s="184">
        <f>ROUND(D270*G270,2)</f>
        <v>0</v>
      </c>
      <c r="M270" s="184">
        <f>ROUND(D270*H270,2)</f>
        <v>24.6</v>
      </c>
      <c r="N270" s="184">
        <f>ROUND(I270*D270,2)</f>
        <v>0</v>
      </c>
      <c r="O270" s="184">
        <f>SUM(L270:N270)</f>
        <v>24.6</v>
      </c>
    </row>
    <row r="271" spans="1:15" s="164" customFormat="1" ht="12.75">
      <c r="A271" s="93" t="s">
        <v>565</v>
      </c>
      <c r="B271" s="198" t="s">
        <v>202</v>
      </c>
      <c r="C271" s="82" t="s">
        <v>169</v>
      </c>
      <c r="D271" s="199">
        <v>1</v>
      </c>
      <c r="E271" s="190"/>
      <c r="F271" s="190"/>
      <c r="G271" s="190"/>
      <c r="H271" s="190">
        <v>9.69</v>
      </c>
      <c r="I271" s="184">
        <f>ROUND(G271*$I$1,2)</f>
        <v>0</v>
      </c>
      <c r="J271" s="184">
        <f>SUM(G271:I271)</f>
        <v>9.69</v>
      </c>
      <c r="K271" s="184">
        <f>ROUND(D271*E271,2)</f>
        <v>0</v>
      </c>
      <c r="L271" s="184">
        <f>ROUND(D271*G271,2)</f>
        <v>0</v>
      </c>
      <c r="M271" s="184">
        <f>ROUND(D271*H271,2)</f>
        <v>9.69</v>
      </c>
      <c r="N271" s="184">
        <f>ROUND(I271*D271,2)</f>
        <v>0</v>
      </c>
      <c r="O271" s="184">
        <f>SUM(L271:N271)</f>
        <v>9.69</v>
      </c>
    </row>
    <row r="272" spans="1:15" s="164" customFormat="1" ht="25.5">
      <c r="A272" s="93" t="s">
        <v>566</v>
      </c>
      <c r="B272" s="198" t="s">
        <v>351</v>
      </c>
      <c r="C272" s="82" t="s">
        <v>169</v>
      </c>
      <c r="D272" s="199">
        <v>30</v>
      </c>
      <c r="E272" s="190"/>
      <c r="F272" s="190"/>
      <c r="G272" s="190"/>
      <c r="H272" s="190">
        <v>2.14</v>
      </c>
      <c r="I272" s="184">
        <f>ROUND(G272*$I$1,2)</f>
        <v>0</v>
      </c>
      <c r="J272" s="184">
        <f>SUM(G272:I272)</f>
        <v>2.14</v>
      </c>
      <c r="K272" s="184">
        <f>ROUND(D272*E272,2)</f>
        <v>0</v>
      </c>
      <c r="L272" s="184">
        <f>ROUND(D272*G272,2)</f>
        <v>0</v>
      </c>
      <c r="M272" s="184">
        <f>ROUND(D272*H272,2)</f>
        <v>64.2</v>
      </c>
      <c r="N272" s="184">
        <f>ROUND(I272*D272,2)</f>
        <v>0</v>
      </c>
      <c r="O272" s="184">
        <f>SUM(L272:N272)</f>
        <v>64.2</v>
      </c>
    </row>
    <row r="273" spans="1:15" s="164" customFormat="1" ht="12.75">
      <c r="A273" s="93" t="s">
        <v>567</v>
      </c>
      <c r="B273" s="198" t="s">
        <v>0</v>
      </c>
      <c r="C273" s="82" t="s">
        <v>44</v>
      </c>
      <c r="D273" s="199">
        <v>1</v>
      </c>
      <c r="E273" s="190"/>
      <c r="F273" s="190"/>
      <c r="G273" s="190"/>
      <c r="H273" s="190">
        <v>25</v>
      </c>
      <c r="I273" s="184">
        <f>ROUND(G273*$I$1,2)</f>
        <v>0</v>
      </c>
      <c r="J273" s="184">
        <f>SUM(G273:I273)</f>
        <v>25</v>
      </c>
      <c r="K273" s="184">
        <f>ROUND(D273*E273,2)</f>
        <v>0</v>
      </c>
      <c r="L273" s="184">
        <f>ROUND(D273*G273,2)</f>
        <v>0</v>
      </c>
      <c r="M273" s="184">
        <f>ROUND(D273*H273,2)</f>
        <v>25</v>
      </c>
      <c r="N273" s="184">
        <f>ROUND(I273*D273,2)</f>
        <v>0</v>
      </c>
      <c r="O273" s="184">
        <f>SUM(L273:N273)</f>
        <v>25</v>
      </c>
    </row>
    <row r="274" spans="1:15" ht="13.5" thickBot="1">
      <c r="A274" s="205"/>
      <c r="B274" s="206"/>
      <c r="C274" s="207"/>
      <c r="D274" s="207"/>
      <c r="E274" s="208"/>
      <c r="F274" s="209"/>
      <c r="G274" s="208"/>
      <c r="H274" s="208"/>
      <c r="I274" s="208"/>
      <c r="J274" s="210"/>
      <c r="K274" s="210"/>
      <c r="L274" s="210"/>
      <c r="M274" s="210"/>
      <c r="N274" s="210"/>
      <c r="O274" s="210"/>
    </row>
    <row r="275" spans="1:17" ht="13.5" thickTop="1">
      <c r="A275" s="26"/>
      <c r="B275" s="18" t="s">
        <v>50</v>
      </c>
      <c r="C275" s="19"/>
      <c r="D275" s="19"/>
      <c r="E275" s="160"/>
      <c r="F275" s="160"/>
      <c r="G275" s="160"/>
      <c r="H275" s="160"/>
      <c r="I275" s="160"/>
      <c r="J275" s="160"/>
      <c r="K275" s="161">
        <f>SUM(K17:K273)</f>
        <v>937.27</v>
      </c>
      <c r="L275" s="161">
        <f>SUM(L17:L273)</f>
        <v>3561.65</v>
      </c>
      <c r="M275" s="161">
        <f>SUM(M17:M273)</f>
        <v>20256.2</v>
      </c>
      <c r="N275" s="161">
        <f>SUM(N17:N273)</f>
        <v>784.18</v>
      </c>
      <c r="O275" s="161">
        <f>SUM(O17:O273)</f>
        <v>24602.03</v>
      </c>
      <c r="Q275" s="214"/>
    </row>
    <row r="276" spans="1:15" ht="25.5">
      <c r="A276" s="163"/>
      <c r="B276" s="162" t="s">
        <v>51</v>
      </c>
      <c r="C276" s="211">
        <v>0.08</v>
      </c>
      <c r="D276" s="86"/>
      <c r="E276" s="203"/>
      <c r="F276" s="203"/>
      <c r="G276" s="203"/>
      <c r="H276" s="203"/>
      <c r="I276" s="203"/>
      <c r="J276" s="203"/>
      <c r="K276" s="203"/>
      <c r="L276" s="203"/>
      <c r="M276" s="203"/>
      <c r="N276" s="203"/>
      <c r="O276" s="212">
        <f>ROUND(O275*$C276,2)</f>
        <v>1968.16</v>
      </c>
    </row>
    <row r="277" spans="1:15" ht="12.75">
      <c r="A277" s="26"/>
      <c r="B277" s="14" t="s">
        <v>50</v>
      </c>
      <c r="C277" s="10"/>
      <c r="D277" s="10"/>
      <c r="E277" s="14"/>
      <c r="F277" s="14"/>
      <c r="G277" s="14"/>
      <c r="H277" s="14"/>
      <c r="I277" s="14"/>
      <c r="J277" s="14"/>
      <c r="K277" s="73">
        <f>K275+K276</f>
        <v>937.27</v>
      </c>
      <c r="L277" s="73">
        <f>L275+L276</f>
        <v>3561.65</v>
      </c>
      <c r="M277" s="73">
        <f>M275+M276</f>
        <v>20256.2</v>
      </c>
      <c r="N277" s="73">
        <f>N275+N276</f>
        <v>784.18</v>
      </c>
      <c r="O277" s="73">
        <f>O275+O276</f>
        <v>26570.19</v>
      </c>
    </row>
    <row r="278" spans="1:15" ht="12.75">
      <c r="A278" s="167"/>
      <c r="B278" s="167"/>
      <c r="C278" s="167"/>
      <c r="D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</row>
    <row r="279" spans="1:15" ht="14.25">
      <c r="A279" s="167"/>
      <c r="B279" s="346" t="s">
        <v>352</v>
      </c>
      <c r="C279" s="346"/>
      <c r="D279" s="346"/>
      <c r="E279" s="346"/>
      <c r="F279" s="346"/>
      <c r="G279" s="346"/>
      <c r="H279" s="167"/>
      <c r="I279" s="167"/>
      <c r="J279" s="167"/>
      <c r="K279" s="167"/>
      <c r="L279" s="167"/>
      <c r="M279" s="167"/>
      <c r="N279" s="167"/>
      <c r="O279" s="167"/>
    </row>
    <row r="280" spans="1:15" ht="12.75">
      <c r="A280" s="167"/>
      <c r="B280" s="167"/>
      <c r="C280" s="213"/>
      <c r="D280" s="213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</row>
    <row r="281" spans="1:15" ht="12.75">
      <c r="A281" s="167"/>
      <c r="B281" s="167"/>
      <c r="C281" s="213"/>
      <c r="D281" s="213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</row>
    <row r="282" spans="1:15" ht="12.75">
      <c r="A282" s="80" t="s">
        <v>15</v>
      </c>
      <c r="B282" s="165">
        <f>'Būvdarbu koptāme'!D24</f>
        <v>0</v>
      </c>
      <c r="C282" s="213"/>
      <c r="D282" s="213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</row>
    <row r="283" spans="1:15" ht="12.75">
      <c r="A283" s="80"/>
      <c r="B283" s="80"/>
      <c r="C283" s="213"/>
      <c r="D283" s="213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</row>
    <row r="284" spans="1:15" ht="12.75">
      <c r="A284" s="80" t="s">
        <v>9</v>
      </c>
      <c r="B284" s="79" t="s">
        <v>353</v>
      </c>
      <c r="C284" s="213"/>
      <c r="D284" s="213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</row>
    <row r="285" spans="1:15" ht="12.75">
      <c r="A285" s="80"/>
      <c r="B285" s="79"/>
      <c r="C285" s="213"/>
      <c r="D285" s="213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</row>
  </sheetData>
  <sheetProtection/>
  <mergeCells count="32">
    <mergeCell ref="B279:G279"/>
    <mergeCell ref="A7:B7"/>
    <mergeCell ref="A89:J89"/>
    <mergeCell ref="A99:J99"/>
    <mergeCell ref="A104:J104"/>
    <mergeCell ref="A127:J127"/>
    <mergeCell ref="A8:B8"/>
    <mergeCell ref="G11:I11"/>
    <mergeCell ref="J11:L11"/>
    <mergeCell ref="B18:G18"/>
    <mergeCell ref="B37:G37"/>
    <mergeCell ref="A39:J39"/>
    <mergeCell ref="A51:J51"/>
    <mergeCell ref="A17:J17"/>
    <mergeCell ref="A205:J205"/>
    <mergeCell ref="A214:J214"/>
    <mergeCell ref="A2:O2"/>
    <mergeCell ref="A3:O3"/>
    <mergeCell ref="A5:B5"/>
    <mergeCell ref="C5:O5"/>
    <mergeCell ref="A6:B6"/>
    <mergeCell ref="A225:J225"/>
    <mergeCell ref="M13:N13"/>
    <mergeCell ref="A14:A15"/>
    <mergeCell ref="B14:B15"/>
    <mergeCell ref="C14:C15"/>
    <mergeCell ref="D14:D15"/>
    <mergeCell ref="E14:J14"/>
    <mergeCell ref="K14:O14"/>
    <mergeCell ref="A142:J142"/>
    <mergeCell ref="A160:J160"/>
    <mergeCell ref="A174:J174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 r:id="rId4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Signe</cp:lastModifiedBy>
  <cp:lastPrinted>2017-06-26T05:32:25Z</cp:lastPrinted>
  <dcterms:created xsi:type="dcterms:W3CDTF">2011-03-23T14:07:45Z</dcterms:created>
  <dcterms:modified xsi:type="dcterms:W3CDTF">2017-06-26T05:32:29Z</dcterms:modified>
  <cp:category/>
  <cp:version/>
  <cp:contentType/>
  <cp:contentStatus/>
</cp:coreProperties>
</file>