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933" activeTab="0"/>
  </bookViews>
  <sheets>
    <sheet name="KOPTĀME" sheetId="1" r:id="rId1"/>
    <sheet name="Aprēķins -1" sheetId="2" r:id="rId2"/>
    <sheet name="Demont.1-1" sheetId="3" r:id="rId3"/>
    <sheet name="Zemes d.-1-2" sheetId="4" r:id="rId4"/>
    <sheet name="Caurules 1-3" sheetId="5" r:id="rId5"/>
    <sheet name="Būvn.1-4" sheetId="6" r:id="rId6"/>
    <sheet name="Labiek.1-5" sheetId="7" r:id="rId7"/>
    <sheet name="Slimnīcas ST" sheetId="8" r:id="rId8"/>
  </sheets>
  <definedNames>
    <definedName name="_xlnm.Print_Area" localSheetId="5">'Būvn.1-4'!$A$1:$P$44</definedName>
    <definedName name="_xlnm.Print_Area" localSheetId="4">'Caurules 1-3'!$A$1:$P$155</definedName>
    <definedName name="_xlnm.Print_Area" localSheetId="0">'KOPTĀME'!$A$2:$K$48</definedName>
  </definedNames>
  <calcPr fullCalcOnLoad="1"/>
</workbook>
</file>

<file path=xl/sharedStrings.xml><?xml version="1.0" encoding="utf-8"?>
<sst xmlns="http://schemas.openxmlformats.org/spreadsheetml/2006/main" count="1012" uniqueCount="282">
  <si>
    <t>gab.</t>
  </si>
  <si>
    <t>Līg. Cena</t>
  </si>
  <si>
    <t>kompl.</t>
  </si>
  <si>
    <t xml:space="preserve">Kabeļa izvads gala cepurē </t>
  </si>
  <si>
    <t xml:space="preserve">Signāllenta 0,05x500m </t>
  </si>
  <si>
    <t xml:space="preserve">Putu spilveni (1000x2000) </t>
  </si>
  <si>
    <t xml:space="preserve">Demontēt  siltumtrases izolētos  </t>
  </si>
  <si>
    <t>"</t>
  </si>
  <si>
    <t>m</t>
  </si>
  <si>
    <t>m2</t>
  </si>
  <si>
    <t>Mēra</t>
  </si>
  <si>
    <t>Dau -</t>
  </si>
  <si>
    <t>izmaksa</t>
  </si>
  <si>
    <t>vienība</t>
  </si>
  <si>
    <t>dzums</t>
  </si>
  <si>
    <t>k.</t>
  </si>
  <si>
    <t>KOPĀ:</t>
  </si>
  <si>
    <t>KOPĀ TIEŠĀS IZMAKSAS:</t>
  </si>
  <si>
    <t>gab</t>
  </si>
  <si>
    <t>Kopā</t>
  </si>
  <si>
    <t>Palīgmateriāli 3%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</si>
  <si>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</si>
  <si>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</si>
  <si>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</si>
  <si>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</si>
  <si>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</si>
  <si>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gada tirgus cenās, pamatojoties uz</t>
  </si>
  <si>
    <t>daļas rasējumiem</t>
  </si>
  <si>
    <t>Tāmes izmaksas</t>
  </si>
  <si>
    <t>Tāme sastādīta:</t>
  </si>
  <si>
    <t>gada</t>
  </si>
  <si>
    <t>N.</t>
  </si>
  <si>
    <t>Vienības izmaksas</t>
  </si>
  <si>
    <t xml:space="preserve">Kopējā </t>
  </si>
  <si>
    <t>p.</t>
  </si>
  <si>
    <t>Kods</t>
  </si>
  <si>
    <t>Darba nosaukums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</si>
  <si>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</si>
  <si>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</si>
  <si>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</si>
  <si>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</si>
  <si>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</si>
  <si>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</si>
  <si>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</si>
  <si>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norma,</t>
  </si>
  <si>
    <t>apm.lik-</t>
  </si>
  <si>
    <t>alga,</t>
  </si>
  <si>
    <t>riāli,</t>
  </si>
  <si>
    <t>nismi,</t>
  </si>
  <si>
    <t>ietilpība,</t>
  </si>
  <si>
    <t>c/h</t>
  </si>
  <si>
    <t>Sastādīja</t>
  </si>
  <si>
    <t>(paraksts un tā atšifrējums,datums)</t>
  </si>
  <si>
    <t>Tāme sastādīta</t>
  </si>
  <si>
    <t>Apstiprinu</t>
  </si>
  <si>
    <t>(pasūtītāja paraksts un tā atšifrējums)</t>
  </si>
  <si>
    <t>Z.v.</t>
  </si>
  <si>
    <t>Nr. p.k.</t>
  </si>
  <si>
    <t>Objekta nosaukums</t>
  </si>
  <si>
    <t>Pavisam būvniecības izmaksas</t>
  </si>
  <si>
    <t>Pasūtītāja būvniecības koptāme.</t>
  </si>
  <si>
    <t>TP</t>
  </si>
  <si>
    <t>m3</t>
  </si>
  <si>
    <t>Zemes darbi</t>
  </si>
  <si>
    <t>Siltumtrases cauruļvadu montāžas darbi.</t>
  </si>
  <si>
    <t xml:space="preserve"> </t>
  </si>
  <si>
    <t xml:space="preserve">Signālvadu savienojuma kārba  </t>
  </si>
  <si>
    <t xml:space="preserve">Pievienošanās esošiem siltumtīkliem </t>
  </si>
  <si>
    <t>Līg.cena</t>
  </si>
  <si>
    <t>Asfaltbetona malu iezāģēšana pirms uz-</t>
  </si>
  <si>
    <t>laušanas</t>
  </si>
  <si>
    <t>Esošā asfaltbetona nojaukšana</t>
  </si>
  <si>
    <t>Asfaltbetona savākšana,iekraušana autom.</t>
  </si>
  <si>
    <t>Būvgružu transportēšana uz atbērtni</t>
  </si>
  <si>
    <t>km</t>
  </si>
  <si>
    <t>Esošā šķembu pamata nojaukšana</t>
  </si>
  <si>
    <t>Tas pats,smilts-grants seguma</t>
  </si>
  <si>
    <t xml:space="preserve">Šķembu,smilts-grants  savākšana,iekraušana </t>
  </si>
  <si>
    <t>automašīnās</t>
  </si>
  <si>
    <t>Atrakt,demontēt dz-bet.vākus,siles,aizbērt</t>
  </si>
  <si>
    <t>tranšejas</t>
  </si>
  <si>
    <t>Iekraut automašīnās demontētās konstrukcijas</t>
  </si>
  <si>
    <t>tn</t>
  </si>
  <si>
    <t>caurules un šķembas,granti</t>
  </si>
  <si>
    <t>Demontēto konstrukciju transports līdz 15km</t>
  </si>
  <si>
    <t>Kopsavilkuma aprēķini pa darbu vai konstruktīvo elementu veidiem.</t>
  </si>
  <si>
    <t>Kopējā darbietilpība, c/h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</si>
  <si>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</si>
  <si>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</si>
  <si>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</si>
  <si>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</si>
  <si>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</si>
  <si>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</si>
  <si>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</si>
  <si>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</si>
  <si>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</si>
  <si>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</si>
  <si>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</si>
  <si>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</si>
  <si>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</si>
  <si>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Siltumtrases cauruļvadu montāžas darbi</t>
  </si>
  <si>
    <t>Būvniecības darbi</t>
  </si>
  <si>
    <t>Labiekārtošanas darbi.</t>
  </si>
  <si>
    <t>Pavisam kopā</t>
  </si>
  <si>
    <t>Grunts izstrāde ar ekskavatoru ar kausa</t>
  </si>
  <si>
    <t xml:space="preserve">tilp.0,65m3,iekraujot automašīnās vai uz </t>
  </si>
  <si>
    <t xml:space="preserve"> tranšeju malām,ar aizvešanu</t>
  </si>
  <si>
    <t>Grunts izstrāde ar roku darba spēku</t>
  </si>
  <si>
    <t>Pamatnes ierīkošana zem cauruļvadiem</t>
  </si>
  <si>
    <t>no smilts bez māla un akmeņu piejaukuma</t>
  </si>
  <si>
    <t>Smilts</t>
  </si>
  <si>
    <t xml:space="preserve">Tranšeju aizbēršana ar smilti bez māla  un </t>
  </si>
  <si>
    <t>akmeņu piejaukuma ar ekskavatoru,ar seko-</t>
  </si>
  <si>
    <t>Tranšeju aizbēršana ar grunti ar buldozeru</t>
  </si>
  <si>
    <t>st</t>
  </si>
  <si>
    <t>Nolīdzināt virsmas ar roku darba spēku,</t>
  </si>
  <si>
    <t>Nederīgās grunts un sabojātā velēnojuma</t>
  </si>
  <si>
    <t>norakšana 12 cm biezumā</t>
  </si>
  <si>
    <t>Nederīgās grunts iekraušana automašīnās,</t>
  </si>
  <si>
    <t>mehanizēti</t>
  </si>
  <si>
    <t>Nederīgās grunts transportēšana uz atbērtni</t>
  </si>
  <si>
    <t>Cauruļvadu spiediena pārbaude</t>
  </si>
  <si>
    <t>Iebūvēt saliekamā dz-betona kanalizācijas</t>
  </si>
  <si>
    <t>Ķeta vāki</t>
  </si>
  <si>
    <t>Bituma mastika</t>
  </si>
  <si>
    <t>kg</t>
  </si>
  <si>
    <t>Java</t>
  </si>
  <si>
    <t>Labiekārtošanas   darbi.</t>
  </si>
  <si>
    <t xml:space="preserve">Asfaltbetona seguma atjaunošana. </t>
  </si>
  <si>
    <t>Zālāja atjaunošana,paberot melnzemi</t>
  </si>
  <si>
    <t>b=120mm</t>
  </si>
  <si>
    <t>Grants seguma atjaunošana</t>
  </si>
  <si>
    <t xml:space="preserve"> '' </t>
  </si>
  <si>
    <t>Tas pats Dn114/225</t>
  </si>
  <si>
    <t>Būvniecības darbi.</t>
  </si>
  <si>
    <t>KOPĀ</t>
  </si>
  <si>
    <t>Šajā projektā ietvertie</t>
  </si>
  <si>
    <t>Jau veiktie darbi</t>
  </si>
  <si>
    <t>PAPILDUS INFORMĀCIJA PROJEKTA IESNIEGUMA VEIDLAPAS AIZPILDĪŠANAI</t>
  </si>
  <si>
    <t xml:space="preserve">     Virsizdevumi 8%</t>
  </si>
  <si>
    <t xml:space="preserve">                Peļņa  3%</t>
  </si>
  <si>
    <t>Materiālu transports 3%</t>
  </si>
  <si>
    <t xml:space="preserve">Materiālu transports 3% </t>
  </si>
  <si>
    <t>Par kopējo summu,EUR</t>
  </si>
  <si>
    <t>EUR</t>
  </si>
  <si>
    <t>me,EUR/h</t>
  </si>
  <si>
    <t>D139/250</t>
  </si>
  <si>
    <t>D114/225</t>
  </si>
  <si>
    <t>D89/180</t>
  </si>
  <si>
    <t>Rūpnieciski izolēta caurule ar signālvadiem</t>
  </si>
  <si>
    <t xml:space="preserve">Rūpnieciski izolēta noslēgarmatūra </t>
  </si>
  <si>
    <t>Tas pats D114/225</t>
  </si>
  <si>
    <t>Tas pats D76/160</t>
  </si>
  <si>
    <t xml:space="preserve"> D76/160</t>
  </si>
  <si>
    <t>Izolēts kompensators D114/225</t>
  </si>
  <si>
    <t>Gala cepure D76/160</t>
  </si>
  <si>
    <t>Mehā-</t>
  </si>
  <si>
    <t>Uzstādīt koverus E2-2.1011</t>
  </si>
  <si>
    <t>Betonēt monolītus gredzenus pie noslēgv.</t>
  </si>
  <si>
    <t>Betons B15</t>
  </si>
  <si>
    <t>Pašlīmējošais ruberoids</t>
  </si>
  <si>
    <t>Objekta izmaksas (EUR)</t>
  </si>
  <si>
    <t>Blietēt grunti ar blieti</t>
  </si>
  <si>
    <t>noblietēt</t>
  </si>
  <si>
    <t>Darba devēja sociālais nodoklis 23,59%</t>
  </si>
  <si>
    <t>Objekta tāme Nr.1</t>
  </si>
  <si>
    <t>1/1</t>
  </si>
  <si>
    <t>1/2</t>
  </si>
  <si>
    <t>1/3</t>
  </si>
  <si>
    <t>1/4</t>
  </si>
  <si>
    <t>1/5</t>
  </si>
  <si>
    <t>LOKĀLĀ TĀME  Nr. 1/1</t>
  </si>
  <si>
    <t>LOKĀLĀ TĀME  Nr. 1/2</t>
  </si>
  <si>
    <t>LOKĀLĀ TĀME  Nr. 1/3</t>
  </si>
  <si>
    <t>LOKĀLĀ TĀME  Nr.1/4</t>
  </si>
  <si>
    <t xml:space="preserve">                  LOKĀLĀ TĀME  Nr. 1/5</t>
  </si>
  <si>
    <t>gb</t>
  </si>
  <si>
    <t>b=0,15m</t>
  </si>
  <si>
    <t xml:space="preserve">jošu blietēšanu pa kārtām b=0,15m </t>
  </si>
  <si>
    <t>martā</t>
  </si>
  <si>
    <t xml:space="preserve">Nomaināmā grunts </t>
  </si>
  <si>
    <t>Šķērsojumi ar esošajām inženierkomunikācijām, atšurfēšana, nepārsniedzot 3m dziļumu, minimālā platība 1m², maksimālais garums 5m</t>
  </si>
  <si>
    <t>skaits</t>
  </si>
  <si>
    <t xml:space="preserve">Esošo kabeļu aizsardzība to šķērsojumu vietās ar projektētās siltumtrases cauruļvadiem, ievietojot tos saliekamajās aizsargčaulās AROT OD110, L=3m  </t>
  </si>
  <si>
    <t>cauruļvadus kanālā ar Dn līdz 150</t>
  </si>
  <si>
    <t>Cauruma izveidošana ēkas sienā siltumtrases cauruļvada D114/225 izbūvei</t>
  </si>
  <si>
    <t>vietas</t>
  </si>
  <si>
    <t xml:space="preserve"> D168/280</t>
  </si>
  <si>
    <t xml:space="preserve">Rūpnieciski izolētu bezkanāla siltumtrašu cauruļu, 2. sēr., D114/225, ar protektoriem, montāža ar ievilkšanas metodi aizsargčaulā PE OD400 </t>
  </si>
  <si>
    <t>Caurules SDR17 PE100 - RC OD400  PN10; H÷3.0m; montāža ar beztranšejas (caurduršanas) metodi un ar to saistītie darbi</t>
  </si>
  <si>
    <t xml:space="preserve">Rūpnieciski izolēta siltumtrašu cauruļu līkuma D114/225, L=1,0m, 12º montāža, </t>
  </si>
  <si>
    <t>T.p., L=1.0m, 15º (spec.pasūt.)</t>
  </si>
  <si>
    <t>T.p., L=1.0m, 20º (spec.pasūt.)</t>
  </si>
  <si>
    <t>T.p., L=1.0m, 25º (spec.pasūt.)</t>
  </si>
  <si>
    <t>T.p., L=1.0m, 30º (spec.pasūt.)</t>
  </si>
  <si>
    <t>T.p., L=1.0m, 45º (spec.pasūt.)</t>
  </si>
  <si>
    <t>T.p., L=1.0m, 60º (spec.pasūt.)</t>
  </si>
  <si>
    <t>T.p., L=1.0m, 66º (spec.pasūt.)</t>
  </si>
  <si>
    <t>T.p., L=1.0m, 75º (spec.pasūt.)</t>
  </si>
  <si>
    <t>T.p., L=1.0m, 90º</t>
  </si>
  <si>
    <t>T.p., D76/160, L=1.0m, 90º</t>
  </si>
  <si>
    <t>paralēls montāža</t>
  </si>
  <si>
    <t>Izolēts atzars D114/225-D76/160</t>
  </si>
  <si>
    <t>Izolēts atzars D168/280-D114/225-D168/280</t>
  </si>
  <si>
    <t>perpendikulārs montāža</t>
  </si>
  <si>
    <t>Izolēts atzars D114/225-D114/225-D114/225</t>
  </si>
  <si>
    <t xml:space="preserve"> D114/225</t>
  </si>
  <si>
    <t>Termonosēdošā uzmava D168/280</t>
  </si>
  <si>
    <t>Sienas blīve D114/225</t>
  </si>
  <si>
    <t>Gala cepure D114/225</t>
  </si>
  <si>
    <t>Lodveida krāns metināts Dn100</t>
  </si>
  <si>
    <t>Tas pats Dn15</t>
  </si>
  <si>
    <t>akas Dn 1500mm</t>
  </si>
  <si>
    <t>Grodi Dn1500*900 (KC-10-09)</t>
  </si>
  <si>
    <t>Pārseguma plātnes Dn 1700*150mm</t>
  </si>
  <si>
    <t>Cirkulācijas sūkņa Q=70m3/h; H=9m ("Grundfos" TP100-110/4 BAQE, P2=3,0kW, 3x380-415V, 50Hz vai analogs) montāža</t>
  </si>
  <si>
    <t xml:space="preserve">Frekvenču pārveidotāja 3x380V, P2=3.0kW, 50Hz, montāža </t>
  </si>
  <si>
    <t>Karstais asfaltbetons AC11 surf, h=4cm</t>
  </si>
  <si>
    <t>Karstais asfaltbetons AC22 base, h=6cm</t>
  </si>
  <si>
    <t>Minerālmateriālu maisījums 0/45, (AADTj, smagie &lt; 100), h=25cm</t>
  </si>
  <si>
    <t>Salizturīgais slānis (Kf&gt;1m/dnn), hmin=40cm</t>
  </si>
  <si>
    <t>Karstais asfaltbetons AC8 surf, h=4cm</t>
  </si>
  <si>
    <t>Minerālmateriālu maisījums 0/45, (AADTj, smagie &lt; 100), h=15cm</t>
  </si>
  <si>
    <t>Salizturīgais slānis (Kf&gt;1m/dnn), hmin=30cm</t>
  </si>
  <si>
    <r>
      <t>Asfalta seguma brauktuves atjaunošana (saskaņā ar rasējumu SAT-14</t>
    </r>
    <r>
      <rPr>
        <sz val="10"/>
        <color indexed="8"/>
        <rFont val="Times New Roman"/>
        <family val="1"/>
      </rPr>
      <t>), paredzot vertikālā savienojuma apstrādi ar atbilstošu bitumena mastiku:</t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</si>
  <si>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</si>
  <si>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</si>
  <si>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r>
      <t>Asfaltētas gājēju ietves atjaunošana (saskaņā ar rasējumu SAT-14</t>
    </r>
    <r>
      <rPr>
        <sz val="10"/>
        <color indexed="8"/>
        <rFont val="Times New Roman"/>
        <family val="1"/>
      </rPr>
      <t>), paredzot vertikālā savienojuma apstrādi ar atbilstošu bitumena mastiku:</t>
    </r>
  </si>
  <si>
    <t>Demontāžas darbi</t>
  </si>
  <si>
    <t>1.</t>
  </si>
  <si>
    <t>2.</t>
  </si>
  <si>
    <t>4.</t>
  </si>
  <si>
    <t>7.</t>
  </si>
  <si>
    <t>9.</t>
  </si>
  <si>
    <t>3.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</si>
  <si>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</si>
  <si>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</si>
  <si>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</si>
  <si>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</si>
  <si>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</si>
  <si>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</si>
  <si>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</si>
  <si>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</si>
  <si>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</si>
  <si>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</si>
  <si>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</si>
  <si>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</si>
  <si>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</si>
  <si>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</si>
  <si>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</si>
  <si>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</si>
  <si>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</si>
  <si>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</si>
  <si>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</si>
  <si>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</si>
  <si>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</si>
  <si>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</si>
  <si>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</si>
  <si>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</si>
  <si>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</si>
  <si>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</si>
  <si>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</si>
  <si>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</si>
  <si>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</si>
  <si>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</si>
  <si>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   LOKĀLĀ TĀME  Nr. 1/6</t>
  </si>
  <si>
    <t xml:space="preserve">Rūpnieciski izolēta siltumtrašu cauruļu līkuma D114/225, L=1,0m, 90º montāža, </t>
  </si>
  <si>
    <t>Termonosēdoša uzmava Dn114/225</t>
  </si>
  <si>
    <t>Siltumtrase slimnīcas teritorijā</t>
  </si>
  <si>
    <t>2016.</t>
  </si>
  <si>
    <t>Sastādīta 2016.</t>
  </si>
  <si>
    <t>Slimnīcas iekškvartāla ST.</t>
  </si>
  <si>
    <t xml:space="preserve">                                      SILTUMTRASES  IZBŪVE UZ MADONAS SLIMNĪCU MADONĀ, MADONS NOVADĀ.</t>
  </si>
  <si>
    <t xml:space="preserve">                                      SILTUMTRASES  IZBŪVE NO CESVAINES IELAS 7 LĪDZ RŪPNIECĪBAS IELAI 38, MADONĀ</t>
  </si>
  <si>
    <t>RŪPNIECĪBAS IELA 38, MADONA.</t>
  </si>
  <si>
    <t>Siltumtrase no Cesvaines ielas 7 līdz Rūpniecības ielai 38, Madonā</t>
  </si>
  <si>
    <t>I.Grandāns</t>
  </si>
  <si>
    <t>Rūpniecības iela 38, Madona.</t>
  </si>
  <si>
    <t>Pielikums</t>
  </si>
  <si>
    <t>Madonas novada pašvaldības domes</t>
  </si>
  <si>
    <t>(protokols Nr.8, 3.p.)</t>
  </si>
  <si>
    <t>19.04.2016. lēmumam Nr. 166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</si>
</sst>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[$-426]dddd\,\ yyyy&quot;. gada &quot;d\.\ mmmm"/>
    <numFmt numFmtId="173" formatCode="0.00000"/>
    <numFmt numFmtId="174" formatCode="0.0000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$-426]dddd\,\ yyyy&quot;. gada &quot;d\.\ mmmm;@"/>
    <numFmt numFmtId="178" formatCode="_-* #,##0.00\ _-;\-* #,##0.00\ _-;_-* &quot;-&quot;??\ _-;_-@_-"/>
    <numFmt numFmtId="179" formatCode="_-* #,##0.0_-;\-* #,##0.0_-;_-* &quot;-&quot;??_-;_-@_-"/>
    <numFmt numFmtId="180" formatCode="_-[$€-2]\ * #,##0.00_-;\-[$€-2]\ * #,##0.00_-;_-[$€-2]\ * &quot;-&quot;??_-;_-@_-"/>
    <numFmt numFmtId="181" formatCode="mmm\ dd"/>
  </numFmts>
  <fonts count="79">
    <font>
      <sz val="10"/>
      <name val="BaltOptima"/>
      <family val="0"/>
    </font>
    <font>
      <sz val="11"/>
      <color indexed="8"/>
      <name val="Calibri"/>
      <family val="2"/>
    </font>
    <font>
      <sz val="8"/>
      <name val="BaltOpti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Baltic"/>
      <family val="1"/>
    </font>
    <font>
      <sz val="11"/>
      <name val="BaltOptima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color indexed="8"/>
      <name val="BaltOptima"/>
      <family val="0"/>
    </font>
    <font>
      <sz val="14"/>
      <color indexed="8"/>
      <name val="Times New Roman Baltic"/>
      <family val="0"/>
    </font>
    <font>
      <b/>
      <sz val="11"/>
      <color indexed="8"/>
      <name val="Times New Roman Baltic"/>
      <family val="1"/>
    </font>
    <font>
      <sz val="11"/>
      <color indexed="8"/>
      <name val="Times New Roman Baltic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 Baltic"/>
      <family val="1"/>
    </font>
    <font>
      <sz val="12"/>
      <name val="Times New Roman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Helv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Helv"/>
      <family val="0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3"/>
      <name val="Times New Roman Baltic"/>
      <family val="1"/>
    </font>
    <font>
      <sz val="13"/>
      <name val="Times New Roman Baltic"/>
      <family val="1"/>
    </font>
    <font>
      <b/>
      <u val="single"/>
      <sz val="14"/>
      <name val="Times New Roman"/>
      <family val="1"/>
    </font>
    <font>
      <sz val="12"/>
      <name val="BaltOptima"/>
      <family val="0"/>
    </font>
    <font>
      <sz val="12"/>
      <color indexed="8"/>
      <name val="Times New Roman"/>
      <family val="1"/>
    </font>
    <font>
      <b/>
      <sz val="12"/>
      <name val="BaltOptima"/>
      <family val="0"/>
    </font>
    <font>
      <sz val="12"/>
      <color indexed="8"/>
      <name val="Times New Roman Baltic"/>
      <family val="1"/>
    </font>
    <font>
      <sz val="12"/>
      <color indexed="8"/>
      <name val="BaltOptima"/>
      <family val="0"/>
    </font>
    <font>
      <b/>
      <sz val="12"/>
      <color indexed="8"/>
      <name val="Times New Roman Baltic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Protection="0">
      <alignment vertical="center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Protection="0">
      <alignment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Protection="0">
      <alignment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Protection="0">
      <alignment vertical="center" wrapText="1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Protection="0">
      <alignment vertical="center" wrapText="1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Protection="0">
      <alignment vertical="center" wrapText="1"/>
    </xf>
    <xf numFmtId="0" fontId="61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4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Protection="0">
      <alignment vertical="center" wrapText="1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 wrapText="1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Protection="0">
      <alignment vertical="center" wrapText="1"/>
    </xf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1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Protection="0">
      <alignment vertical="center" wrapText="1"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Protection="0">
      <alignment vertical="center" wrapText="1"/>
    </xf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Protection="0">
      <alignment vertical="center" wrapText="1"/>
    </xf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Protection="0">
      <alignment vertical="center" wrapText="1"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Protection="0">
      <alignment vertical="center" wrapText="1"/>
    </xf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Protection="0">
      <alignment vertical="center" wrapText="1"/>
    </xf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21" borderId="0" applyNumberFormat="0" applyBorder="0" applyAlignment="0" applyProtection="0"/>
    <xf numFmtId="0" fontId="62" fillId="32" borderId="0" applyNumberFormat="0" applyBorder="0" applyAlignment="0" applyProtection="0"/>
    <xf numFmtId="0" fontId="62" fillId="40" borderId="0" applyNumberFormat="0" applyBorder="0" applyAlignment="0" applyProtection="0"/>
    <xf numFmtId="0" fontId="62" fillId="36" borderId="0" applyNumberFormat="0" applyBorder="0" applyAlignment="0" applyProtection="0"/>
    <xf numFmtId="0" fontId="21" fillId="31" borderId="0" applyNumberFormat="0" applyBorder="0" applyProtection="0">
      <alignment vertical="center" wrapText="1"/>
    </xf>
    <xf numFmtId="0" fontId="21" fillId="20" borderId="0" applyNumberFormat="0" applyBorder="0" applyProtection="0">
      <alignment vertical="center" wrapText="1"/>
    </xf>
    <xf numFmtId="0" fontId="21" fillId="22" borderId="0" applyNumberFormat="0" applyBorder="0" applyProtection="0">
      <alignment vertical="center" wrapText="1"/>
    </xf>
    <xf numFmtId="0" fontId="21" fillId="33" borderId="0" applyNumberFormat="0" applyBorder="0" applyProtection="0">
      <alignment vertical="center" wrapText="1"/>
    </xf>
    <xf numFmtId="0" fontId="21" fillId="35" borderId="0" applyNumberFormat="0" applyBorder="0" applyProtection="0">
      <alignment vertical="center" wrapText="1"/>
    </xf>
    <xf numFmtId="0" fontId="21" fillId="37" borderId="0" applyNumberFormat="0" applyBorder="0" applyProtection="0">
      <alignment vertical="center" wrapText="1"/>
    </xf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63" fillId="45" borderId="1" applyNumberFormat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Protection="0">
      <alignment vertical="center" wrapText="1"/>
    </xf>
    <xf numFmtId="0" fontId="64" fillId="0" borderId="0" applyNumberFormat="0" applyFill="0" applyBorder="0" applyAlignment="0" applyProtection="0"/>
    <xf numFmtId="0" fontId="35" fillId="46" borderId="2" applyNumberFormat="0" applyAlignment="0" applyProtection="0"/>
    <xf numFmtId="0" fontId="35" fillId="46" borderId="2" applyNumberFormat="0" applyAlignment="0" applyProtection="0"/>
    <xf numFmtId="0" fontId="35" fillId="46" borderId="2" applyNumberFormat="0" applyAlignment="0" applyProtection="0"/>
    <xf numFmtId="0" fontId="23" fillId="47" borderId="3" applyNumberFormat="0" applyAlignment="0" applyProtection="0"/>
    <xf numFmtId="0" fontId="23" fillId="47" borderId="3" applyNumberFormat="0" applyAlignment="0" applyProtection="0"/>
    <xf numFmtId="0" fontId="23" fillId="47" borderId="3" applyNumberFormat="0" applyAlignment="0" applyProtection="0"/>
    <xf numFmtId="0" fontId="23" fillId="48" borderId="3" applyNumberFormat="0" applyProtection="0">
      <alignment vertical="center" wrapText="1"/>
    </xf>
    <xf numFmtId="0" fontId="3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 wrapText="1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Protection="0">
      <alignment vertical="center" wrapText="1"/>
    </xf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Protection="0">
      <alignment vertical="center" wrapText="1"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Protection="0">
      <alignment vertical="center" wrapText="1"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Protection="0">
      <alignment vertical="center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vertical="center" wrapText="1"/>
    </xf>
    <xf numFmtId="0" fontId="19" fillId="0" borderId="0" applyNumberFormat="0" applyFill="0" applyBorder="0" applyAlignment="0" applyProtection="0"/>
    <xf numFmtId="0" fontId="65" fillId="49" borderId="1" applyNumberFormat="0" applyAlignment="0" applyProtection="0"/>
    <xf numFmtId="0" fontId="36" fillId="13" borderId="2" applyNumberFormat="0" applyAlignment="0" applyProtection="0"/>
    <xf numFmtId="0" fontId="36" fillId="13" borderId="2" applyNumberFormat="0" applyAlignment="0" applyProtection="0"/>
    <xf numFmtId="0" fontId="36" fillId="13" borderId="2" applyNumberFormat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66" fillId="45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56" borderId="0" applyNumberFormat="0" applyBorder="0" applyAlignment="0" applyProtection="0"/>
    <xf numFmtId="0" fontId="25" fillId="8" borderId="0" applyNumberFormat="0" applyBorder="0" applyProtection="0">
      <alignment vertical="center" wrapText="1"/>
    </xf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Protection="0">
      <alignment vertical="center" wrapText="1"/>
    </xf>
    <xf numFmtId="0" fontId="69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1" fillId="0" borderId="0">
      <alignment vertical="center" wrapTex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61" fillId="0" borderId="0">
      <alignment/>
      <protection/>
    </xf>
    <xf numFmtId="0" fontId="31" fillId="0" borderId="0">
      <alignment/>
      <protection/>
    </xf>
    <xf numFmtId="0" fontId="61" fillId="0" borderId="0">
      <alignment/>
      <protection/>
    </xf>
    <xf numFmtId="0" fontId="31" fillId="0" borderId="0">
      <alignment/>
      <protection/>
    </xf>
    <xf numFmtId="0" fontId="31" fillId="0" borderId="0">
      <alignment vertical="center" wrapTex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 wrapText="1"/>
      <protection/>
    </xf>
    <xf numFmtId="0" fontId="31" fillId="0" borderId="0">
      <alignment vertical="center" wrapText="1"/>
      <protection/>
    </xf>
    <xf numFmtId="0" fontId="31" fillId="0" borderId="0">
      <alignment vertical="center" wrapText="1"/>
      <protection/>
    </xf>
    <xf numFmtId="0" fontId="31" fillId="0" borderId="0">
      <alignment vertical="center" wrapText="1"/>
      <protection/>
    </xf>
    <xf numFmtId="0" fontId="3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 wrapText="1"/>
      <protection/>
    </xf>
    <xf numFmtId="0" fontId="31" fillId="0" borderId="0">
      <alignment vertical="center" wrapTex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 wrapText="1"/>
      <protection/>
    </xf>
    <xf numFmtId="0" fontId="31" fillId="0" borderId="0">
      <alignment/>
      <protection/>
    </xf>
    <xf numFmtId="0" fontId="31" fillId="0" borderId="0">
      <alignment vertical="center" wrapText="1"/>
      <protection/>
    </xf>
    <xf numFmtId="0" fontId="10" fillId="0" borderId="0">
      <alignment/>
      <protection/>
    </xf>
    <xf numFmtId="0" fontId="31" fillId="0" borderId="0">
      <alignment/>
      <protection/>
    </xf>
    <xf numFmtId="0" fontId="70" fillId="0" borderId="0" applyNumberFormat="0" applyFill="0" applyBorder="0" applyAlignment="0" applyProtection="0"/>
    <xf numFmtId="0" fontId="31" fillId="59" borderId="10" applyNumberFormat="0" applyFont="0" applyAlignment="0" applyProtection="0"/>
    <xf numFmtId="0" fontId="31" fillId="59" borderId="10" applyNumberFormat="0" applyFont="0" applyAlignment="0" applyProtection="0"/>
    <xf numFmtId="0" fontId="31" fillId="59" borderId="10" applyNumberFormat="0" applyFont="0" applyAlignment="0" applyProtection="0"/>
    <xf numFmtId="0" fontId="31" fillId="60" borderId="10" applyNumberFormat="0" applyProtection="0">
      <alignment vertical="center" wrapText="1"/>
    </xf>
    <xf numFmtId="0" fontId="38" fillId="46" borderId="11" applyNumberFormat="0" applyAlignment="0" applyProtection="0"/>
    <xf numFmtId="0" fontId="38" fillId="46" borderId="11" applyNumberFormat="0" applyAlignment="0" applyProtection="0"/>
    <xf numFmtId="0" fontId="38" fillId="46" borderId="11" applyNumberFormat="0" applyAlignment="0" applyProtection="0"/>
    <xf numFmtId="0" fontId="32" fillId="0" borderId="0">
      <alignment horizontal="left"/>
      <protection/>
    </xf>
    <xf numFmtId="0" fontId="31" fillId="0" borderId="0">
      <alignment/>
      <protection/>
    </xf>
    <xf numFmtId="0" fontId="31" fillId="0" borderId="0">
      <alignment/>
      <protection/>
    </xf>
    <xf numFmtId="0" fontId="61" fillId="0" borderId="0">
      <alignment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 wrapText="1"/>
    </xf>
    <xf numFmtId="0" fontId="72" fillId="61" borderId="12" applyNumberFormat="0" applyAlignment="0" applyProtection="0"/>
    <xf numFmtId="0" fontId="23" fillId="48" borderId="3" applyNumberFormat="0" applyProtection="0">
      <alignment vertical="center" wrapText="1"/>
    </xf>
    <xf numFmtId="9" fontId="31" fillId="0" borderId="0" applyFont="0" applyFill="0" applyBorder="0" applyAlignment="0" applyProtection="0"/>
    <xf numFmtId="0" fontId="0" fillId="62" borderId="13" applyNumberFormat="0" applyFont="0" applyAlignment="0" applyProtection="0"/>
    <xf numFmtId="0" fontId="31" fillId="60" borderId="10" applyNumberFormat="0" applyProtection="0">
      <alignment vertical="center" wrapText="1"/>
    </xf>
    <xf numFmtId="9" fontId="0" fillId="0" borderId="0" applyFont="0" applyFill="0" applyBorder="0" applyAlignment="0" applyProtection="0"/>
    <xf numFmtId="0" fontId="73" fillId="0" borderId="14" applyNumberFormat="0" applyFill="0" applyAlignment="0" applyProtection="0"/>
    <xf numFmtId="0" fontId="29" fillId="0" borderId="9" applyNumberFormat="0" applyFill="0" applyProtection="0">
      <alignment vertical="center" wrapText="1"/>
    </xf>
    <xf numFmtId="0" fontId="74" fillId="63" borderId="0" applyNumberFormat="0" applyBorder="0" applyAlignment="0" applyProtection="0"/>
    <xf numFmtId="0" fontId="22" fillId="6" borderId="0" applyNumberFormat="0" applyBorder="0" applyProtection="0">
      <alignment vertical="center" wrapText="1"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75" fillId="0" borderId="16" applyNumberFormat="0" applyFill="0" applyAlignment="0" applyProtection="0"/>
    <xf numFmtId="0" fontId="26" fillId="0" borderId="4" applyNumberFormat="0" applyFill="0" applyProtection="0">
      <alignment vertical="center" wrapText="1"/>
    </xf>
    <xf numFmtId="0" fontId="76" fillId="0" borderId="17" applyNumberFormat="0" applyFill="0" applyAlignment="0" applyProtection="0"/>
    <xf numFmtId="0" fontId="27" fillId="0" borderId="5" applyNumberFormat="0" applyFill="0" applyProtection="0">
      <alignment vertical="center" wrapText="1"/>
    </xf>
    <xf numFmtId="0" fontId="77" fillId="0" borderId="18" applyNumberFormat="0" applyFill="0" applyAlignment="0" applyProtection="0"/>
    <xf numFmtId="0" fontId="28" fillId="0" borderId="6" applyNumberFormat="0" applyFill="0" applyProtection="0">
      <alignment vertical="center" wrapText="1"/>
    </xf>
    <xf numFmtId="0" fontId="77" fillId="0" borderId="0" applyNumberFormat="0" applyFill="0" applyBorder="0" applyAlignment="0" applyProtection="0"/>
    <xf numFmtId="0" fontId="28" fillId="0" borderId="0" applyNumberFormat="0" applyFill="0" applyBorder="0" applyProtection="0">
      <alignment vertical="center" wrapTex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/>
      <protection/>
    </xf>
  </cellStyleXfs>
  <cellXfs count="358">
    <xf numFmtId="0" fontId="0" fillId="0" borderId="0" xfId="0" applyAlignment="1">
      <alignment/>
    </xf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170" fontId="3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170" fontId="3" fillId="0" borderId="20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19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20" xfId="0" applyNumberFormat="1" applyFont="1" applyBorder="1" applyAlignment="1">
      <alignment horizontal="center"/>
    </xf>
    <xf numFmtId="171" fontId="3" fillId="0" borderId="20" xfId="0" applyNumberFormat="1" applyFont="1" applyBorder="1" applyAlignment="1">
      <alignment horizontal="left"/>
    </xf>
    <xf numFmtId="171" fontId="3" fillId="0" borderId="20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64" borderId="21" xfId="0" applyFont="1" applyFill="1" applyBorder="1" applyAlignment="1">
      <alignment/>
    </xf>
    <xf numFmtId="0" fontId="3" fillId="64" borderId="36" xfId="0" applyFont="1" applyFill="1" applyBorder="1" applyAlignment="1">
      <alignment horizontal="center"/>
    </xf>
    <xf numFmtId="0" fontId="3" fillId="64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170" fontId="3" fillId="0" borderId="37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70" fontId="3" fillId="0" borderId="19" xfId="0" applyNumberFormat="1" applyFont="1" applyBorder="1" applyAlignment="1">
      <alignment horizontal="center"/>
    </xf>
    <xf numFmtId="0" fontId="3" fillId="64" borderId="36" xfId="0" applyFont="1" applyFill="1" applyBorder="1" applyAlignment="1">
      <alignment/>
    </xf>
    <xf numFmtId="0" fontId="8" fillId="64" borderId="36" xfId="0" applyFont="1" applyFill="1" applyBorder="1" applyAlignment="1">
      <alignment/>
    </xf>
    <xf numFmtId="2" fontId="10" fillId="0" borderId="0" xfId="0" applyNumberFormat="1" applyFont="1" applyAlignment="1">
      <alignment/>
    </xf>
    <xf numFmtId="2" fontId="3" fillId="0" borderId="20" xfId="0" applyNumberFormat="1" applyFont="1" applyBorder="1" applyAlignment="1">
      <alignment/>
    </xf>
    <xf numFmtId="2" fontId="3" fillId="65" borderId="20" xfId="0" applyNumberFormat="1" applyFont="1" applyFill="1" applyBorder="1" applyAlignment="1">
      <alignment horizontal="center"/>
    </xf>
    <xf numFmtId="170" fontId="3" fillId="65" borderId="20" xfId="0" applyNumberFormat="1" applyFont="1" applyFill="1" applyBorder="1" applyAlignment="1">
      <alignment horizontal="center"/>
    </xf>
    <xf numFmtId="0" fontId="3" fillId="65" borderId="19" xfId="277" applyFont="1" applyFill="1" applyBorder="1" applyAlignment="1">
      <alignment vertical="center"/>
      <protection/>
    </xf>
    <xf numFmtId="0" fontId="3" fillId="65" borderId="19" xfId="277" applyFont="1" applyFill="1" applyBorder="1" applyAlignment="1">
      <alignment horizontal="center" vertical="center"/>
      <protection/>
    </xf>
    <xf numFmtId="43" fontId="3" fillId="65" borderId="39" xfId="277" applyNumberFormat="1" applyFont="1" applyFill="1" applyBorder="1" applyAlignment="1">
      <alignment horizontal="center" vertical="center" wrapText="1"/>
      <protection/>
    </xf>
    <xf numFmtId="43" fontId="3" fillId="65" borderId="20" xfId="277" applyNumberFormat="1" applyFont="1" applyFill="1" applyBorder="1" applyAlignment="1">
      <alignment horizontal="center" vertical="center" wrapText="1"/>
      <protection/>
    </xf>
    <xf numFmtId="43" fontId="3" fillId="65" borderId="40" xfId="277" applyNumberFormat="1" applyFont="1" applyFill="1" applyBorder="1" applyAlignment="1">
      <alignment horizontal="center" vertical="center" wrapText="1"/>
      <protection/>
    </xf>
    <xf numFmtId="43" fontId="3" fillId="65" borderId="41" xfId="277" applyNumberFormat="1" applyFont="1" applyFill="1" applyBorder="1" applyAlignment="1">
      <alignment horizontal="center" vertical="center" wrapText="1"/>
      <protection/>
    </xf>
    <xf numFmtId="0" fontId="3" fillId="65" borderId="20" xfId="277" applyFont="1" applyFill="1" applyBorder="1" applyAlignment="1">
      <alignment vertical="center"/>
      <protection/>
    </xf>
    <xf numFmtId="0" fontId="3" fillId="65" borderId="20" xfId="277" applyFont="1" applyFill="1" applyBorder="1" applyAlignment="1">
      <alignment horizontal="center" vertical="center"/>
      <protection/>
    </xf>
    <xf numFmtId="0" fontId="3" fillId="65" borderId="20" xfId="277" applyFont="1" applyFill="1" applyBorder="1" applyAlignment="1">
      <alignment horizontal="right" vertical="center"/>
      <protection/>
    </xf>
    <xf numFmtId="4" fontId="3" fillId="65" borderId="42" xfId="265" applyNumberFormat="1" applyFont="1" applyFill="1" applyBorder="1" applyAlignment="1">
      <alignment horizontal="center" vertical="center"/>
      <protection/>
    </xf>
    <xf numFmtId="0" fontId="3" fillId="65" borderId="20" xfId="0" applyFont="1" applyFill="1" applyBorder="1" applyAlignment="1">
      <alignment horizontal="center"/>
    </xf>
    <xf numFmtId="0" fontId="3" fillId="65" borderId="20" xfId="0" applyFont="1" applyFill="1" applyBorder="1" applyAlignment="1">
      <alignment/>
    </xf>
    <xf numFmtId="0" fontId="18" fillId="65" borderId="0" xfId="0" applyFont="1" applyFill="1" applyAlignment="1">
      <alignment/>
    </xf>
    <xf numFmtId="0" fontId="3" fillId="65" borderId="0" xfId="0" applyFont="1" applyFill="1" applyAlignment="1">
      <alignment/>
    </xf>
    <xf numFmtId="2" fontId="10" fillId="65" borderId="0" xfId="0" applyNumberFormat="1" applyFont="1" applyFill="1" applyAlignment="1">
      <alignment/>
    </xf>
    <xf numFmtId="0" fontId="10" fillId="65" borderId="0" xfId="0" applyFont="1" applyFill="1" applyAlignment="1">
      <alignment/>
    </xf>
    <xf numFmtId="0" fontId="3" fillId="65" borderId="0" xfId="0" applyFont="1" applyFill="1" applyBorder="1" applyAlignment="1">
      <alignment horizontal="left"/>
    </xf>
    <xf numFmtId="0" fontId="3" fillId="65" borderId="0" xfId="0" applyFont="1" applyFill="1" applyBorder="1" applyAlignment="1">
      <alignment horizontal="center"/>
    </xf>
    <xf numFmtId="0" fontId="4" fillId="65" borderId="0" xfId="0" applyFont="1" applyFill="1" applyBorder="1" applyAlignment="1">
      <alignment horizontal="center"/>
    </xf>
    <xf numFmtId="0" fontId="3" fillId="65" borderId="21" xfId="0" applyFont="1" applyFill="1" applyBorder="1" applyAlignment="1">
      <alignment horizontal="center"/>
    </xf>
    <xf numFmtId="0" fontId="3" fillId="65" borderId="36" xfId="0" applyFont="1" applyFill="1" applyBorder="1" applyAlignment="1">
      <alignment horizontal="center"/>
    </xf>
    <xf numFmtId="2" fontId="3" fillId="65" borderId="0" xfId="0" applyNumberFormat="1" applyFont="1" applyFill="1" applyAlignment="1">
      <alignment/>
    </xf>
    <xf numFmtId="0" fontId="3" fillId="65" borderId="22" xfId="0" applyFont="1" applyFill="1" applyBorder="1" applyAlignment="1">
      <alignment horizontal="center"/>
    </xf>
    <xf numFmtId="0" fontId="3" fillId="65" borderId="22" xfId="0" applyFont="1" applyFill="1" applyBorder="1" applyAlignment="1">
      <alignment/>
    </xf>
    <xf numFmtId="0" fontId="3" fillId="65" borderId="23" xfId="0" applyFont="1" applyFill="1" applyBorder="1" applyAlignment="1">
      <alignment horizontal="center"/>
    </xf>
    <xf numFmtId="0" fontId="3" fillId="65" borderId="24" xfId="0" applyFont="1" applyFill="1" applyBorder="1" applyAlignment="1">
      <alignment/>
    </xf>
    <xf numFmtId="0" fontId="3" fillId="65" borderId="25" xfId="0" applyFont="1" applyFill="1" applyBorder="1" applyAlignment="1">
      <alignment/>
    </xf>
    <xf numFmtId="0" fontId="3" fillId="65" borderId="26" xfId="0" applyFont="1" applyFill="1" applyBorder="1" applyAlignment="1">
      <alignment horizontal="center"/>
    </xf>
    <xf numFmtId="0" fontId="3" fillId="65" borderId="27" xfId="0" applyFont="1" applyFill="1" applyBorder="1" applyAlignment="1">
      <alignment horizontal="center"/>
    </xf>
    <xf numFmtId="0" fontId="3" fillId="65" borderId="28" xfId="0" applyFont="1" applyFill="1" applyBorder="1" applyAlignment="1">
      <alignment horizontal="center"/>
    </xf>
    <xf numFmtId="0" fontId="3" fillId="65" borderId="29" xfId="0" applyFont="1" applyFill="1" applyBorder="1" applyAlignment="1">
      <alignment horizontal="center"/>
    </xf>
    <xf numFmtId="0" fontId="3" fillId="65" borderId="30" xfId="0" applyFont="1" applyFill="1" applyBorder="1" applyAlignment="1">
      <alignment horizontal="center"/>
    </xf>
    <xf numFmtId="0" fontId="3" fillId="65" borderId="31" xfId="0" applyFont="1" applyFill="1" applyBorder="1" applyAlignment="1">
      <alignment horizontal="center"/>
    </xf>
    <xf numFmtId="0" fontId="3" fillId="65" borderId="32" xfId="0" applyFont="1" applyFill="1" applyBorder="1" applyAlignment="1">
      <alignment horizontal="center"/>
    </xf>
    <xf numFmtId="0" fontId="3" fillId="65" borderId="33" xfId="0" applyFont="1" applyFill="1" applyBorder="1" applyAlignment="1">
      <alignment horizontal="center"/>
    </xf>
    <xf numFmtId="2" fontId="3" fillId="65" borderId="33" xfId="0" applyNumberFormat="1" applyFont="1" applyFill="1" applyBorder="1" applyAlignment="1">
      <alignment horizontal="center"/>
    </xf>
    <xf numFmtId="1" fontId="3" fillId="65" borderId="33" xfId="0" applyNumberFormat="1" applyFont="1" applyFill="1" applyBorder="1" applyAlignment="1">
      <alignment horizontal="center"/>
    </xf>
    <xf numFmtId="0" fontId="3" fillId="65" borderId="19" xfId="0" applyFont="1" applyFill="1" applyBorder="1" applyAlignment="1">
      <alignment horizontal="center"/>
    </xf>
    <xf numFmtId="2" fontId="3" fillId="65" borderId="19" xfId="0" applyNumberFormat="1" applyFont="1" applyFill="1" applyBorder="1" applyAlignment="1">
      <alignment horizontal="center"/>
    </xf>
    <xf numFmtId="2" fontId="3" fillId="65" borderId="38" xfId="0" applyNumberFormat="1" applyFont="1" applyFill="1" applyBorder="1" applyAlignment="1">
      <alignment horizontal="center"/>
    </xf>
    <xf numFmtId="2" fontId="3" fillId="65" borderId="0" xfId="0" applyNumberFormat="1" applyFont="1" applyFill="1" applyAlignment="1">
      <alignment horizontal="center"/>
    </xf>
    <xf numFmtId="173" fontId="3" fillId="65" borderId="38" xfId="0" applyNumberFormat="1" applyFont="1" applyFill="1" applyBorder="1" applyAlignment="1">
      <alignment horizontal="center"/>
    </xf>
    <xf numFmtId="49" fontId="3" fillId="65" borderId="20" xfId="0" applyNumberFormat="1" applyFont="1" applyFill="1" applyBorder="1" applyAlignment="1">
      <alignment/>
    </xf>
    <xf numFmtId="0" fontId="4" fillId="65" borderId="20" xfId="0" applyFont="1" applyFill="1" applyBorder="1" applyAlignment="1">
      <alignment horizontal="center"/>
    </xf>
    <xf numFmtId="0" fontId="4" fillId="65" borderId="20" xfId="0" applyFont="1" applyFill="1" applyBorder="1" applyAlignment="1">
      <alignment/>
    </xf>
    <xf numFmtId="2" fontId="4" fillId="65" borderId="20" xfId="0" applyNumberFormat="1" applyFont="1" applyFill="1" applyBorder="1" applyAlignment="1">
      <alignment horizontal="center"/>
    </xf>
    <xf numFmtId="2" fontId="4" fillId="65" borderId="20" xfId="0" applyNumberFormat="1" applyFont="1" applyFill="1" applyBorder="1" applyAlignment="1">
      <alignment/>
    </xf>
    <xf numFmtId="0" fontId="3" fillId="65" borderId="0" xfId="0" applyFont="1" applyFill="1" applyBorder="1" applyAlignment="1">
      <alignment/>
    </xf>
    <xf numFmtId="2" fontId="3" fillId="65" borderId="0" xfId="0" applyNumberFormat="1" applyFont="1" applyFill="1" applyBorder="1" applyAlignment="1">
      <alignment horizontal="center"/>
    </xf>
    <xf numFmtId="2" fontId="3" fillId="65" borderId="0" xfId="0" applyNumberFormat="1" applyFont="1" applyFill="1" applyBorder="1" applyAlignment="1">
      <alignment/>
    </xf>
    <xf numFmtId="0" fontId="3" fillId="65" borderId="0" xfId="0" applyFont="1" applyFill="1" applyBorder="1" applyAlignment="1">
      <alignment horizontal="center"/>
    </xf>
    <xf numFmtId="0" fontId="3" fillId="65" borderId="2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49" fontId="49" fillId="0" borderId="28" xfId="0" applyNumberFormat="1" applyFont="1" applyBorder="1" applyAlignment="1">
      <alignment horizontal="center"/>
    </xf>
    <xf numFmtId="0" fontId="49" fillId="0" borderId="23" xfId="0" applyFont="1" applyBorder="1" applyAlignment="1">
      <alignment horizontal="left"/>
    </xf>
    <xf numFmtId="2" fontId="49" fillId="0" borderId="22" xfId="0" applyNumberFormat="1" applyFont="1" applyBorder="1" applyAlignment="1">
      <alignment horizontal="center"/>
    </xf>
    <xf numFmtId="2" fontId="49" fillId="0" borderId="43" xfId="0" applyNumberFormat="1" applyFont="1" applyBorder="1" applyAlignment="1">
      <alignment horizontal="center"/>
    </xf>
    <xf numFmtId="2" fontId="49" fillId="0" borderId="46" xfId="0" applyNumberFormat="1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49" fontId="49" fillId="0" borderId="41" xfId="0" applyNumberFormat="1" applyFont="1" applyBorder="1" applyAlignment="1">
      <alignment horizontal="center"/>
    </xf>
    <xf numFmtId="0" fontId="49" fillId="0" borderId="35" xfId="0" applyFont="1" applyBorder="1" applyAlignment="1">
      <alignment horizontal="left"/>
    </xf>
    <xf numFmtId="2" fontId="49" fillId="0" borderId="47" xfId="0" applyNumberFormat="1" applyFont="1" applyBorder="1" applyAlignment="1">
      <alignment horizontal="center"/>
    </xf>
    <xf numFmtId="2" fontId="49" fillId="0" borderId="36" xfId="0" applyNumberFormat="1" applyFont="1" applyBorder="1" applyAlignment="1">
      <alignment horizontal="center"/>
    </xf>
    <xf numFmtId="2" fontId="49" fillId="0" borderId="48" xfId="0" applyNumberFormat="1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49" fontId="49" fillId="0" borderId="50" xfId="0" applyNumberFormat="1" applyFont="1" applyBorder="1" applyAlignment="1">
      <alignment horizontal="center"/>
    </xf>
    <xf numFmtId="0" fontId="49" fillId="0" borderId="51" xfId="0" applyFont="1" applyBorder="1" applyAlignment="1">
      <alignment horizontal="left"/>
    </xf>
    <xf numFmtId="2" fontId="49" fillId="0" borderId="52" xfId="0" applyNumberFormat="1" applyFont="1" applyBorder="1" applyAlignment="1">
      <alignment horizontal="center"/>
    </xf>
    <xf numFmtId="2" fontId="49" fillId="0" borderId="53" xfId="0" applyNumberFormat="1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49" fontId="49" fillId="0" borderId="33" xfId="0" applyNumberFormat="1" applyFont="1" applyBorder="1" applyAlignment="1">
      <alignment horizontal="center"/>
    </xf>
    <xf numFmtId="2" fontId="48" fillId="0" borderId="33" xfId="0" applyNumberFormat="1" applyFont="1" applyBorder="1" applyAlignment="1">
      <alignment horizontal="center"/>
    </xf>
    <xf numFmtId="2" fontId="48" fillId="0" borderId="24" xfId="0" applyNumberFormat="1" applyFont="1" applyBorder="1" applyAlignment="1">
      <alignment horizontal="center"/>
    </xf>
    <xf numFmtId="2" fontId="49" fillId="0" borderId="34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9" fillId="0" borderId="25" xfId="0" applyFont="1" applyBorder="1" applyAlignment="1">
      <alignment/>
    </xf>
    <xf numFmtId="2" fontId="48" fillId="0" borderId="54" xfId="0" applyNumberFormat="1" applyFont="1" applyBorder="1" applyAlignment="1">
      <alignment/>
    </xf>
    <xf numFmtId="2" fontId="48" fillId="0" borderId="47" xfId="0" applyNumberFormat="1" applyFont="1" applyBorder="1" applyAlignment="1">
      <alignment/>
    </xf>
    <xf numFmtId="2" fontId="48" fillId="0" borderId="49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2" fontId="5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2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4" fontId="51" fillId="0" borderId="41" xfId="0" applyNumberFormat="1" applyFont="1" applyBorder="1" applyAlignment="1">
      <alignment/>
    </xf>
    <xf numFmtId="4" fontId="51" fillId="0" borderId="20" xfId="0" applyNumberFormat="1" applyFont="1" applyBorder="1" applyAlignment="1">
      <alignment/>
    </xf>
    <xf numFmtId="4" fontId="53" fillId="0" borderId="40" xfId="0" applyNumberFormat="1" applyFont="1" applyBorder="1" applyAlignment="1">
      <alignment/>
    </xf>
    <xf numFmtId="2" fontId="56" fillId="0" borderId="55" xfId="0" applyNumberFormat="1" applyFont="1" applyBorder="1" applyAlignment="1">
      <alignment horizontal="center"/>
    </xf>
    <xf numFmtId="4" fontId="53" fillId="0" borderId="41" xfId="0" applyNumberFormat="1" applyFont="1" applyBorder="1" applyAlignment="1">
      <alignment/>
    </xf>
    <xf numFmtId="4" fontId="53" fillId="0" borderId="20" xfId="0" applyNumberFormat="1" applyFont="1" applyBorder="1" applyAlignment="1">
      <alignment/>
    </xf>
    <xf numFmtId="2" fontId="56" fillId="0" borderId="20" xfId="0" applyNumberFormat="1" applyFont="1" applyBorder="1" applyAlignment="1">
      <alignment horizontal="center"/>
    </xf>
    <xf numFmtId="0" fontId="54" fillId="0" borderId="21" xfId="0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65" borderId="20" xfId="0" applyFont="1" applyFill="1" applyBorder="1" applyAlignment="1">
      <alignment horizontal="center"/>
    </xf>
    <xf numFmtId="0" fontId="31" fillId="0" borderId="20" xfId="278" applyFont="1" applyFill="1" applyBorder="1" applyAlignment="1">
      <alignment horizontal="left" vertical="center" wrapText="1"/>
      <protection/>
    </xf>
    <xf numFmtId="0" fontId="31" fillId="0" borderId="20" xfId="224" applyFont="1" applyFill="1" applyBorder="1" applyAlignment="1">
      <alignment horizontal="center" vertical="center" wrapText="1"/>
      <protection/>
    </xf>
    <xf numFmtId="170" fontId="31" fillId="0" borderId="20" xfId="224" applyNumberFormat="1" applyFill="1" applyBorder="1" applyAlignment="1">
      <alignment horizontal="center" vertical="center"/>
      <protection/>
    </xf>
    <xf numFmtId="0" fontId="31" fillId="0" borderId="20" xfId="0" applyFont="1" applyFill="1" applyBorder="1" applyAlignment="1">
      <alignment horizontal="center" vertical="center" wrapText="1"/>
    </xf>
    <xf numFmtId="43" fontId="3" fillId="65" borderId="35" xfId="277" applyNumberFormat="1" applyFont="1" applyFill="1" applyBorder="1" applyAlignment="1">
      <alignment horizontal="center" vertical="center" wrapText="1"/>
      <protection/>
    </xf>
    <xf numFmtId="173" fontId="3" fillId="65" borderId="0" xfId="0" applyNumberFormat="1" applyFont="1" applyFill="1" applyBorder="1" applyAlignment="1">
      <alignment horizontal="center"/>
    </xf>
    <xf numFmtId="43" fontId="31" fillId="0" borderId="20" xfId="193" applyFont="1" applyFill="1" applyBorder="1" applyAlignment="1">
      <alignment horizontal="center" vertical="center"/>
    </xf>
    <xf numFmtId="170" fontId="31" fillId="0" borderId="20" xfId="0" applyNumberFormat="1" applyFont="1" applyFill="1" applyBorder="1" applyAlignment="1">
      <alignment horizontal="center" vertical="center" wrapText="1"/>
    </xf>
    <xf numFmtId="0" fontId="3" fillId="0" borderId="56" xfId="0" applyFont="1" applyBorder="1" applyAlignment="1">
      <alignment wrapText="1"/>
    </xf>
    <xf numFmtId="0" fontId="3" fillId="0" borderId="20" xfId="224" applyFont="1" applyFill="1" applyBorder="1" applyAlignment="1">
      <alignment horizontal="left" vertical="center" wrapText="1"/>
      <protection/>
    </xf>
    <xf numFmtId="0" fontId="3" fillId="0" borderId="20" xfId="0" applyFont="1" applyBorder="1" applyAlignment="1">
      <alignment horizontal="left" vertical="center" wrapText="1"/>
    </xf>
    <xf numFmtId="43" fontId="3" fillId="0" borderId="20" xfId="193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" fontId="3" fillId="65" borderId="20" xfId="0" applyNumberFormat="1" applyFont="1" applyFill="1" applyBorder="1" applyAlignment="1">
      <alignment horizontal="center" vertical="center"/>
    </xf>
    <xf numFmtId="2" fontId="3" fillId="65" borderId="19" xfId="0" applyNumberFormat="1" applyFont="1" applyFill="1" applyBorder="1" applyAlignment="1">
      <alignment horizontal="center" vertical="center"/>
    </xf>
    <xf numFmtId="0" fontId="3" fillId="65" borderId="20" xfId="0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65" borderId="20" xfId="245" applyFont="1" applyFill="1" applyBorder="1" applyAlignment="1">
      <alignment horizontal="left" vertical="center" wrapText="1"/>
      <protection/>
    </xf>
    <xf numFmtId="0" fontId="78" fillId="0" borderId="20" xfId="266" applyFont="1" applyFill="1" applyBorder="1" applyAlignment="1">
      <alignment horizontal="center" vertical="center"/>
      <protection/>
    </xf>
    <xf numFmtId="0" fontId="3" fillId="0" borderId="20" xfId="245" applyFont="1" applyFill="1" applyBorder="1" applyAlignment="1">
      <alignment horizontal="left" vertical="center" wrapText="1"/>
      <protection/>
    </xf>
    <xf numFmtId="0" fontId="78" fillId="0" borderId="20" xfId="0" applyFont="1" applyFill="1" applyBorder="1" applyAlignment="1">
      <alignment vertical="center" wrapText="1"/>
    </xf>
    <xf numFmtId="0" fontId="78" fillId="0" borderId="20" xfId="0" applyFont="1" applyFill="1" applyBorder="1" applyAlignment="1">
      <alignment horizontal="center" vertical="center"/>
    </xf>
    <xf numFmtId="170" fontId="3" fillId="0" borderId="20" xfId="0" applyNumberFormat="1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right" vertical="center" wrapText="1"/>
    </xf>
    <xf numFmtId="0" fontId="3" fillId="0" borderId="20" xfId="224" applyFont="1" applyFill="1" applyBorder="1" applyAlignment="1">
      <alignment vertical="center" wrapText="1"/>
      <protection/>
    </xf>
    <xf numFmtId="0" fontId="59" fillId="0" borderId="20" xfId="224" applyFont="1" applyFill="1" applyBorder="1" applyAlignment="1">
      <alignment horizontal="center" vertical="center" wrapText="1"/>
      <protection/>
    </xf>
    <xf numFmtId="1" fontId="3" fillId="0" borderId="20" xfId="224" applyNumberFormat="1" applyFont="1" applyFill="1" applyBorder="1" applyAlignment="1">
      <alignment horizontal="center" vertical="center" wrapText="1"/>
      <protection/>
    </xf>
    <xf numFmtId="2" fontId="54" fillId="0" borderId="57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2" fontId="54" fillId="0" borderId="4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3" fillId="0" borderId="58" xfId="0" applyFont="1" applyBorder="1" applyAlignment="1">
      <alignment horizontal="center" vertical="center" wrapText="1" shrinkToFit="1"/>
    </xf>
    <xf numFmtId="0" fontId="53" fillId="0" borderId="41" xfId="0" applyFont="1" applyBorder="1" applyAlignment="1">
      <alignment horizontal="center" vertical="center" wrapText="1" shrinkToFit="1"/>
    </xf>
    <xf numFmtId="0" fontId="54" fillId="0" borderId="59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18" fillId="64" borderId="21" xfId="0" applyFont="1" applyFill="1" applyBorder="1" applyAlignment="1">
      <alignment horizontal="right"/>
    </xf>
    <xf numFmtId="0" fontId="54" fillId="0" borderId="60" xfId="0" applyFont="1" applyBorder="1" applyAlignment="1">
      <alignment horizontal="center"/>
    </xf>
    <xf numFmtId="0" fontId="54" fillId="0" borderId="61" xfId="0" applyFont="1" applyBorder="1" applyAlignment="1">
      <alignment horizontal="center"/>
    </xf>
    <xf numFmtId="0" fontId="56" fillId="0" borderId="62" xfId="0" applyFont="1" applyBorder="1" applyAlignment="1">
      <alignment horizontal="right"/>
    </xf>
    <xf numFmtId="0" fontId="56" fillId="0" borderId="63" xfId="0" applyFont="1" applyBorder="1" applyAlignment="1">
      <alignment horizontal="right"/>
    </xf>
    <xf numFmtId="0" fontId="56" fillId="0" borderId="61" xfId="0" applyFont="1" applyBorder="1" applyAlignment="1">
      <alignment horizontal="right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left"/>
    </xf>
    <xf numFmtId="0" fontId="18" fillId="0" borderId="53" xfId="0" applyFont="1" applyBorder="1" applyAlignment="1">
      <alignment horizontal="center"/>
    </xf>
    <xf numFmtId="0" fontId="55" fillId="0" borderId="53" xfId="0" applyFont="1" applyBorder="1" applyAlignment="1">
      <alignment horizontal="center"/>
    </xf>
    <xf numFmtId="0" fontId="56" fillId="0" borderId="35" xfId="0" applyFont="1" applyBorder="1" applyAlignment="1">
      <alignment horizontal="right"/>
    </xf>
    <xf numFmtId="0" fontId="56" fillId="0" borderId="36" xfId="0" applyFont="1" applyBorder="1" applyAlignment="1">
      <alignment horizontal="right"/>
    </xf>
    <xf numFmtId="0" fontId="56" fillId="0" borderId="41" xfId="0" applyFont="1" applyBorder="1" applyAlignment="1">
      <alignment horizontal="right"/>
    </xf>
    <xf numFmtId="0" fontId="53" fillId="0" borderId="64" xfId="0" applyFont="1" applyBorder="1" applyAlignment="1">
      <alignment horizontal="center" vertical="center" wrapText="1" shrinkToFit="1"/>
    </xf>
    <xf numFmtId="0" fontId="53" fillId="0" borderId="20" xfId="0" applyFont="1" applyBorder="1" applyAlignment="1">
      <alignment horizontal="center" vertical="center" wrapText="1" shrinkToFit="1"/>
    </xf>
    <xf numFmtId="0" fontId="53" fillId="0" borderId="65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54" fillId="0" borderId="42" xfId="0" applyFont="1" applyBorder="1" applyAlignment="1">
      <alignment horizontal="left" vertical="distributed"/>
    </xf>
    <xf numFmtId="0" fontId="54" fillId="0" borderId="21" xfId="0" applyFont="1" applyBorder="1" applyAlignment="1">
      <alignment horizontal="left" vertical="distributed"/>
    </xf>
    <xf numFmtId="0" fontId="54" fillId="0" borderId="34" xfId="0" applyFont="1" applyBorder="1" applyAlignment="1">
      <alignment horizontal="left" vertical="distributed"/>
    </xf>
    <xf numFmtId="17" fontId="52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6" fillId="0" borderId="22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5" fillId="0" borderId="28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/>
    </xf>
    <xf numFmtId="0" fontId="54" fillId="0" borderId="42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34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36" xfId="0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50" fillId="0" borderId="21" xfId="0" applyFont="1" applyBorder="1" applyAlignment="1">
      <alignment horizontal="center"/>
    </xf>
    <xf numFmtId="0" fontId="48" fillId="0" borderId="66" xfId="0" applyFont="1" applyBorder="1" applyAlignment="1">
      <alignment horizontal="right"/>
    </xf>
    <xf numFmtId="0" fontId="48" fillId="0" borderId="67" xfId="0" applyFont="1" applyBorder="1" applyAlignment="1">
      <alignment horizontal="right"/>
    </xf>
    <xf numFmtId="0" fontId="48" fillId="0" borderId="68" xfId="0" applyFont="1" applyBorder="1" applyAlignment="1">
      <alignment horizontal="right"/>
    </xf>
    <xf numFmtId="2" fontId="44" fillId="0" borderId="27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48" fillId="0" borderId="59" xfId="0" applyFont="1" applyBorder="1" applyAlignment="1">
      <alignment horizontal="right"/>
    </xf>
    <xf numFmtId="0" fontId="48" fillId="0" borderId="36" xfId="0" applyFont="1" applyBorder="1" applyAlignment="1">
      <alignment horizontal="right"/>
    </xf>
    <xf numFmtId="0" fontId="48" fillId="0" borderId="69" xfId="0" applyFont="1" applyBorder="1" applyAlignment="1">
      <alignment horizontal="right"/>
    </xf>
    <xf numFmtId="0" fontId="46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2" fontId="44" fillId="0" borderId="53" xfId="0" applyNumberFormat="1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8" fillId="0" borderId="60" xfId="0" applyFont="1" applyBorder="1" applyAlignment="1">
      <alignment horizontal="right"/>
    </xf>
    <xf numFmtId="0" fontId="48" fillId="0" borderId="63" xfId="0" applyFont="1" applyBorder="1" applyAlignment="1">
      <alignment horizontal="right"/>
    </xf>
    <xf numFmtId="0" fontId="48" fillId="0" borderId="7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" fontId="4" fillId="64" borderId="36" xfId="0" applyNumberFormat="1" applyFont="1" applyFill="1" applyBorder="1" applyAlignment="1">
      <alignment horizontal="center"/>
    </xf>
    <xf numFmtId="0" fontId="4" fillId="64" borderId="36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64" borderId="21" xfId="0" applyFont="1" applyFill="1" applyBorder="1" applyAlignment="1">
      <alignment horizontal="left"/>
    </xf>
    <xf numFmtId="0" fontId="9" fillId="64" borderId="0" xfId="0" applyFont="1" applyFill="1" applyBorder="1" applyAlignment="1">
      <alignment horizontal="center"/>
    </xf>
    <xf numFmtId="0" fontId="9" fillId="64" borderId="21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65" borderId="36" xfId="0" applyFont="1" applyFill="1" applyBorder="1" applyAlignment="1">
      <alignment horizontal="center"/>
    </xf>
    <xf numFmtId="0" fontId="3" fillId="65" borderId="2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0" fillId="0" borderId="5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64" borderId="44" xfId="0" applyFont="1" applyFill="1" applyBorder="1" applyAlignment="1">
      <alignment horizontal="center"/>
    </xf>
    <xf numFmtId="0" fontId="4" fillId="65" borderId="20" xfId="0" applyFont="1" applyFill="1" applyBorder="1" applyAlignment="1">
      <alignment horizontal="center"/>
    </xf>
    <xf numFmtId="0" fontId="3" fillId="65" borderId="0" xfId="0" applyFont="1" applyFill="1" applyBorder="1" applyAlignment="1">
      <alignment horizontal="center"/>
    </xf>
    <xf numFmtId="0" fontId="3" fillId="65" borderId="20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65" borderId="45" xfId="0" applyFont="1" applyFill="1" applyBorder="1" applyAlignment="1">
      <alignment horizontal="center"/>
    </xf>
    <xf numFmtId="0" fontId="3" fillId="65" borderId="24" xfId="0" applyFont="1" applyFill="1" applyBorder="1" applyAlignment="1">
      <alignment horizontal="center"/>
    </xf>
    <xf numFmtId="0" fontId="3" fillId="65" borderId="25" xfId="0" applyFont="1" applyFill="1" applyBorder="1" applyAlignment="1">
      <alignment horizontal="center"/>
    </xf>
    <xf numFmtId="0" fontId="3" fillId="65" borderId="0" xfId="0" applyFont="1" applyFill="1" applyBorder="1" applyAlignment="1">
      <alignment horizontal="left"/>
    </xf>
    <xf numFmtId="0" fontId="3" fillId="65" borderId="53" xfId="0" applyFont="1" applyFill="1" applyBorder="1" applyAlignment="1">
      <alignment horizontal="left"/>
    </xf>
    <xf numFmtId="0" fontId="3" fillId="65" borderId="53" xfId="0" applyFont="1" applyFill="1" applyBorder="1" applyAlignment="1">
      <alignment horizontal="center"/>
    </xf>
    <xf numFmtId="2" fontId="4" fillId="65" borderId="36" xfId="0" applyNumberFormat="1" applyFont="1" applyFill="1" applyBorder="1" applyAlignment="1">
      <alignment horizontal="center"/>
    </xf>
    <xf numFmtId="0" fontId="4" fillId="65" borderId="36" xfId="0" applyFont="1" applyFill="1" applyBorder="1" applyAlignment="1">
      <alignment horizontal="center"/>
    </xf>
    <xf numFmtId="0" fontId="30" fillId="65" borderId="0" xfId="0" applyFont="1" applyFill="1" applyBorder="1" applyAlignment="1">
      <alignment horizontal="center"/>
    </xf>
    <xf numFmtId="0" fontId="9" fillId="65" borderId="21" xfId="0" applyFont="1" applyFill="1" applyBorder="1" applyAlignment="1">
      <alignment horizontal="center"/>
    </xf>
    <xf numFmtId="0" fontId="3" fillId="65" borderId="4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</cellXfs>
  <cellStyles count="303">
    <cellStyle name="Normal" xfId="0"/>
    <cellStyle name="1. izcēlums" xfId="15"/>
    <cellStyle name="20% - Accent1 2" xfId="16"/>
    <cellStyle name="20% - Accent1 3" xfId="17"/>
    <cellStyle name="20% - Accent1 4" xfId="18"/>
    <cellStyle name="20% - Accent1 5" xfId="19"/>
    <cellStyle name="20% - Accent2 2" xfId="20"/>
    <cellStyle name="20% - Accent2 3" xfId="21"/>
    <cellStyle name="20% - Accent2 4" xfId="22"/>
    <cellStyle name="20% - Accent2 5" xfId="23"/>
    <cellStyle name="20% - Accent3 2" xfId="24"/>
    <cellStyle name="20% - Accent3 3" xfId="25"/>
    <cellStyle name="20% - Accent3 4" xfId="26"/>
    <cellStyle name="20% - Accent3 5" xfId="27"/>
    <cellStyle name="20% - Accent4 2" xfId="28"/>
    <cellStyle name="20% - Accent4 3" xfId="29"/>
    <cellStyle name="20% - Accent4 4" xfId="30"/>
    <cellStyle name="20% - Accent4 5" xfId="31"/>
    <cellStyle name="20% - Accent5 2" xfId="32"/>
    <cellStyle name="20% - Accent5 3" xfId="33"/>
    <cellStyle name="20% - Accent5 4" xfId="34"/>
    <cellStyle name="20% - Accent5 5" xfId="35"/>
    <cellStyle name="20% - Accent6 2" xfId="36"/>
    <cellStyle name="20% - Accent6 3" xfId="37"/>
    <cellStyle name="20% - Accent6 4" xfId="38"/>
    <cellStyle name="20% - Accent6 5" xfId="39"/>
    <cellStyle name="20% - Izcēlums1" xfId="40"/>
    <cellStyle name="20% - Izcēlums2" xfId="41"/>
    <cellStyle name="20% - Izcēlums3" xfId="42"/>
    <cellStyle name="20% - Izcēlums4" xfId="43"/>
    <cellStyle name="20% - Izcēlums5" xfId="44"/>
    <cellStyle name="20% - Izcēlums6" xfId="45"/>
    <cellStyle name="20% no 1. izcēluma" xfId="46"/>
    <cellStyle name="20% no 2. izcēluma" xfId="47"/>
    <cellStyle name="20% no 3. izcēluma" xfId="48"/>
    <cellStyle name="20% no 4. izcēluma" xfId="49"/>
    <cellStyle name="20% no 5. izcēluma" xfId="50"/>
    <cellStyle name="20% no 6. izcēluma" xfId="51"/>
    <cellStyle name="40% - Accent1 2" xfId="52"/>
    <cellStyle name="40% - Accent1 3" xfId="53"/>
    <cellStyle name="40% - Accent1 4" xfId="54"/>
    <cellStyle name="40% - Accent1 5" xfId="55"/>
    <cellStyle name="40% - Accent2 2" xfId="56"/>
    <cellStyle name="40% - Accent2 3" xfId="57"/>
    <cellStyle name="40% - Accent2 4" xfId="58"/>
    <cellStyle name="40% - Accent2 5" xfId="59"/>
    <cellStyle name="40% - Accent3 2" xfId="60"/>
    <cellStyle name="40% - Accent3 3" xfId="61"/>
    <cellStyle name="40% - Accent3 4" xfId="62"/>
    <cellStyle name="40% - Accent3 5" xfId="63"/>
    <cellStyle name="40% - Accent4 2" xfId="64"/>
    <cellStyle name="40% - Accent4 3" xfId="65"/>
    <cellStyle name="40% - Accent4 4" xfId="66"/>
    <cellStyle name="40% - Accent4 5" xfId="67"/>
    <cellStyle name="40% - Accent5 2" xfId="68"/>
    <cellStyle name="40% - Accent5 3" xfId="69"/>
    <cellStyle name="40% - Accent5 4" xfId="70"/>
    <cellStyle name="40% - Accent5 5" xfId="71"/>
    <cellStyle name="40% - Accent6 2" xfId="72"/>
    <cellStyle name="40% - Accent6 3" xfId="73"/>
    <cellStyle name="40% - Accent6 4" xfId="74"/>
    <cellStyle name="40% - Accent6 5" xfId="75"/>
    <cellStyle name="40% - Izcēlums1" xfId="76"/>
    <cellStyle name="40% - Izcēlums2" xfId="77"/>
    <cellStyle name="40% - Izcēlums3" xfId="78"/>
    <cellStyle name="40% - Izcēlums4" xfId="79"/>
    <cellStyle name="40% - Izcēlums5" xfId="80"/>
    <cellStyle name="40% - Izcēlums6" xfId="81"/>
    <cellStyle name="40% no 1. izcēluma" xfId="82"/>
    <cellStyle name="40% no 2. izcēluma" xfId="83"/>
    <cellStyle name="40% no 3. izcēluma" xfId="84"/>
    <cellStyle name="40% no 4. izcēluma" xfId="85"/>
    <cellStyle name="40% no 5. izcēluma" xfId="86"/>
    <cellStyle name="40% no 6. izcēluma" xfId="87"/>
    <cellStyle name="60% - Accent1 2" xfId="88"/>
    <cellStyle name="60% - Accent1 3" xfId="89"/>
    <cellStyle name="60% - Accent1 4" xfId="90"/>
    <cellStyle name="60% - Accent1 5" xfId="91"/>
    <cellStyle name="60% - Accent2 2" xfId="92"/>
    <cellStyle name="60% - Accent2 3" xfId="93"/>
    <cellStyle name="60% - Accent2 4" xfId="94"/>
    <cellStyle name="60% - Accent2 5" xfId="95"/>
    <cellStyle name="60% - Accent3 2" xfId="96"/>
    <cellStyle name="60% - Accent3 3" xfId="97"/>
    <cellStyle name="60% - Accent3 4" xfId="98"/>
    <cellStyle name="60% - Accent3 5" xfId="99"/>
    <cellStyle name="60% - Accent4 2" xfId="100"/>
    <cellStyle name="60% - Accent4 3" xfId="101"/>
    <cellStyle name="60% - Accent4 4" xfId="102"/>
    <cellStyle name="60% - Accent4 5" xfId="103"/>
    <cellStyle name="60% - Accent5 2" xfId="104"/>
    <cellStyle name="60% - Accent5 3" xfId="105"/>
    <cellStyle name="60% - Accent5 4" xfId="106"/>
    <cellStyle name="60% - Accent5 5" xfId="107"/>
    <cellStyle name="60% - Accent6 2" xfId="108"/>
    <cellStyle name="60% - Accent6 3" xfId="109"/>
    <cellStyle name="60% - Accent6 4" xfId="110"/>
    <cellStyle name="60% - Accent6 5" xfId="111"/>
    <cellStyle name="60% - Izcēlums1" xfId="112"/>
    <cellStyle name="60% - Izcēlums2" xfId="113"/>
    <cellStyle name="60% - Izcēlums3" xfId="114"/>
    <cellStyle name="60% - Izcēlums4" xfId="115"/>
    <cellStyle name="60% - Izcēlums5" xfId="116"/>
    <cellStyle name="60% - Izcēlums6" xfId="117"/>
    <cellStyle name="60% no 1. izcēluma" xfId="118"/>
    <cellStyle name="60% no 2. izcēluma" xfId="119"/>
    <cellStyle name="60% no 3. izcēluma" xfId="120"/>
    <cellStyle name="60% no 4. izcēluma" xfId="121"/>
    <cellStyle name="60% no 5. izcēluma" xfId="122"/>
    <cellStyle name="60% no 6. izcēluma" xfId="123"/>
    <cellStyle name="Accent1 2" xfId="124"/>
    <cellStyle name="Accent1 3" xfId="125"/>
    <cellStyle name="Accent1 4" xfId="126"/>
    <cellStyle name="Accent2 2" xfId="127"/>
    <cellStyle name="Accent2 3" xfId="128"/>
    <cellStyle name="Accent2 4" xfId="129"/>
    <cellStyle name="Accent3 2" xfId="130"/>
    <cellStyle name="Accent3 3" xfId="131"/>
    <cellStyle name="Accent3 4" xfId="132"/>
    <cellStyle name="Accent4 2" xfId="133"/>
    <cellStyle name="Accent4 3" xfId="134"/>
    <cellStyle name="Accent4 4" xfId="135"/>
    <cellStyle name="Accent5 2" xfId="136"/>
    <cellStyle name="Accent5 3" xfId="137"/>
    <cellStyle name="Accent5 4" xfId="138"/>
    <cellStyle name="Accent6 2" xfId="139"/>
    <cellStyle name="Accent6 3" xfId="140"/>
    <cellStyle name="Accent6 4" xfId="141"/>
    <cellStyle name="Aprēķināšana" xfId="142"/>
    <cellStyle name="Bad 2" xfId="143"/>
    <cellStyle name="Bad 3" xfId="144"/>
    <cellStyle name="Bad 4" xfId="145"/>
    <cellStyle name="Bad 5" xfId="146"/>
    <cellStyle name="Brīdinājuma teksts" xfId="147"/>
    <cellStyle name="Calculation 2" xfId="148"/>
    <cellStyle name="Calculation 3" xfId="149"/>
    <cellStyle name="Calculation 4" xfId="150"/>
    <cellStyle name="Check Cell 2" xfId="151"/>
    <cellStyle name="Check Cell 3" xfId="152"/>
    <cellStyle name="Check Cell 4" xfId="153"/>
    <cellStyle name="Check Cell 5" xfId="154"/>
    <cellStyle name="Excel Built-in Normal" xfId="155"/>
    <cellStyle name="Explanatory Text 2" xfId="156"/>
    <cellStyle name="Explanatory Text 3" xfId="157"/>
    <cellStyle name="Explanatory Text 4" xfId="158"/>
    <cellStyle name="Explanatory Text 5" xfId="159"/>
    <cellStyle name="Good 2" xfId="160"/>
    <cellStyle name="Good 3" xfId="161"/>
    <cellStyle name="Good 4" xfId="162"/>
    <cellStyle name="Good 5" xfId="163"/>
    <cellStyle name="Heading 1 2" xfId="164"/>
    <cellStyle name="Heading 1 3" xfId="165"/>
    <cellStyle name="Heading 1 4" xfId="166"/>
    <cellStyle name="Heading 1 5" xfId="167"/>
    <cellStyle name="Heading 2 2" xfId="168"/>
    <cellStyle name="Heading 2 3" xfId="169"/>
    <cellStyle name="Heading 2 4" xfId="170"/>
    <cellStyle name="Heading 2 5" xfId="171"/>
    <cellStyle name="Heading 3 2" xfId="172"/>
    <cellStyle name="Heading 3 3" xfId="173"/>
    <cellStyle name="Heading 3 4" xfId="174"/>
    <cellStyle name="Heading 3 5" xfId="175"/>
    <cellStyle name="Heading 4 2" xfId="176"/>
    <cellStyle name="Heading 4 3" xfId="177"/>
    <cellStyle name="Heading 4 4" xfId="178"/>
    <cellStyle name="Heading 4 5" xfId="179"/>
    <cellStyle name="Hyperlink" xfId="180"/>
    <cellStyle name="Ievade" xfId="181"/>
    <cellStyle name="Input 2" xfId="182"/>
    <cellStyle name="Input 3" xfId="183"/>
    <cellStyle name="Input 4" xfId="184"/>
    <cellStyle name="Izcēlums1" xfId="185"/>
    <cellStyle name="Izcēlums2" xfId="186"/>
    <cellStyle name="Izcēlums3" xfId="187"/>
    <cellStyle name="Izcēlums4" xfId="188"/>
    <cellStyle name="Izcēlums5" xfId="189"/>
    <cellStyle name="Izcēlums6" xfId="190"/>
    <cellStyle name="Followed Hyperlink" xfId="191"/>
    <cellStyle name="Izvade" xfId="192"/>
    <cellStyle name="Comma" xfId="193"/>
    <cellStyle name="Comma [0]" xfId="194"/>
    <cellStyle name="Komats 2" xfId="195"/>
    <cellStyle name="Kopsumma" xfId="196"/>
    <cellStyle name="Labs" xfId="197"/>
    <cellStyle name="Labs 2" xfId="198"/>
    <cellStyle name="Linked Cell 2" xfId="199"/>
    <cellStyle name="Linked Cell 3" xfId="200"/>
    <cellStyle name="Linked Cell 4" xfId="201"/>
    <cellStyle name="Linked Cell 5" xfId="202"/>
    <cellStyle name="Neitrāls" xfId="203"/>
    <cellStyle name="Neutral 2" xfId="204"/>
    <cellStyle name="Neutral 3" xfId="205"/>
    <cellStyle name="Neutral 4" xfId="206"/>
    <cellStyle name="Normal 10" xfId="207"/>
    <cellStyle name="Normal 10 2" xfId="208"/>
    <cellStyle name="Normal 11" xfId="209"/>
    <cellStyle name="Normal 11 2" xfId="210"/>
    <cellStyle name="Normal 12" xfId="211"/>
    <cellStyle name="Normal 12 2" xfId="212"/>
    <cellStyle name="Normal 13" xfId="213"/>
    <cellStyle name="Normal 13 2" xfId="214"/>
    <cellStyle name="Normal 14" xfId="215"/>
    <cellStyle name="Normal 15" xfId="216"/>
    <cellStyle name="Normal 16" xfId="217"/>
    <cellStyle name="Normal 17" xfId="218"/>
    <cellStyle name="Normal 18" xfId="219"/>
    <cellStyle name="Normal 18 2" xfId="220"/>
    <cellStyle name="Normal 19" xfId="221"/>
    <cellStyle name="Normal 19 2" xfId="222"/>
    <cellStyle name="Normal 2" xfId="223"/>
    <cellStyle name="Normal 2 10" xfId="224"/>
    <cellStyle name="Normal 2 11" xfId="225"/>
    <cellStyle name="Normal 2 12" xfId="226"/>
    <cellStyle name="Normal 2 13" xfId="227"/>
    <cellStyle name="Normal 2 14" xfId="228"/>
    <cellStyle name="Normal 2 15" xfId="229"/>
    <cellStyle name="Normal 2 2" xfId="230"/>
    <cellStyle name="Normal 2 2 2" xfId="231"/>
    <cellStyle name="Normal 2 3" xfId="232"/>
    <cellStyle name="Normal 2 4" xfId="233"/>
    <cellStyle name="Normal 2 4 2" xfId="234"/>
    <cellStyle name="Normal 2 5" xfId="235"/>
    <cellStyle name="Normal 2 6" xfId="236"/>
    <cellStyle name="Normal 2 7" xfId="237"/>
    <cellStyle name="Normal 2 8" xfId="238"/>
    <cellStyle name="Normal 2 9" xfId="239"/>
    <cellStyle name="Normal 20" xfId="240"/>
    <cellStyle name="Normal 21" xfId="241"/>
    <cellStyle name="Normal 24" xfId="242"/>
    <cellStyle name="Normal 28" xfId="243"/>
    <cellStyle name="Normal 28 2" xfId="244"/>
    <cellStyle name="Normal 3" xfId="245"/>
    <cellStyle name="Normal 3 2" xfId="246"/>
    <cellStyle name="Normal 3 3" xfId="247"/>
    <cellStyle name="Normal 3 4" xfId="248"/>
    <cellStyle name="Normal 35" xfId="249"/>
    <cellStyle name="Normal 37" xfId="250"/>
    <cellStyle name="Normal 4" xfId="251"/>
    <cellStyle name="Normal 4 2" xfId="252"/>
    <cellStyle name="Normal 4 3" xfId="253"/>
    <cellStyle name="Normal 5" xfId="254"/>
    <cellStyle name="Normal 5 2" xfId="255"/>
    <cellStyle name="Normal 6" xfId="256"/>
    <cellStyle name="Normal 6 2" xfId="257"/>
    <cellStyle name="Normal 7" xfId="258"/>
    <cellStyle name="Normal 7 2" xfId="259"/>
    <cellStyle name="Normal 8" xfId="260"/>
    <cellStyle name="Normal 8 2" xfId="261"/>
    <cellStyle name="Normal 9" xfId="262"/>
    <cellStyle name="Normal 9 2" xfId="263"/>
    <cellStyle name="Normal 9 3" xfId="264"/>
    <cellStyle name="Normal_Rucava rotalu laukums - tabulas" xfId="265"/>
    <cellStyle name="Normal_Sheet1" xfId="266"/>
    <cellStyle name="Nosaukums" xfId="267"/>
    <cellStyle name="Note 2" xfId="268"/>
    <cellStyle name="Note 3" xfId="269"/>
    <cellStyle name="Note 4" xfId="270"/>
    <cellStyle name="Note 5" xfId="271"/>
    <cellStyle name="Output 2" xfId="272"/>
    <cellStyle name="Output 3" xfId="273"/>
    <cellStyle name="Output 4" xfId="274"/>
    <cellStyle name="Parastais_Tāme" xfId="275"/>
    <cellStyle name="Parasts 2" xfId="276"/>
    <cellStyle name="Parasts 3" xfId="277"/>
    <cellStyle name="Parasts 4" xfId="278"/>
    <cellStyle name="Paskaidrojošs teksts" xfId="279"/>
    <cellStyle name="Paskaidrojošs teksts 2" xfId="280"/>
    <cellStyle name="Pārbaudes šūna" xfId="281"/>
    <cellStyle name="Pārbaudes šūna 2" xfId="282"/>
    <cellStyle name="Percent 2" xfId="283"/>
    <cellStyle name="Piezīme" xfId="284"/>
    <cellStyle name="Piezīme 2" xfId="285"/>
    <cellStyle name="Percent" xfId="286"/>
    <cellStyle name="Saistīta šūna" xfId="287"/>
    <cellStyle name="Saistītā šūna" xfId="288"/>
    <cellStyle name="Slikts" xfId="289"/>
    <cellStyle name="Slikts 2" xfId="290"/>
    <cellStyle name="Stils 1" xfId="291"/>
    <cellStyle name="Stils 1 2" xfId="292"/>
    <cellStyle name="Style 1" xfId="293"/>
    <cellStyle name="Style 1 2" xfId="294"/>
    <cellStyle name="Style 1 3" xfId="295"/>
    <cellStyle name="Title 2" xfId="296"/>
    <cellStyle name="Title 3" xfId="297"/>
    <cellStyle name="Title 4" xfId="298"/>
    <cellStyle name="Total 2" xfId="299"/>
    <cellStyle name="Total 3" xfId="300"/>
    <cellStyle name="Total 4" xfId="301"/>
    <cellStyle name="Currency" xfId="302"/>
    <cellStyle name="Currency [0]" xfId="303"/>
    <cellStyle name="Valūta 2" xfId="304"/>
    <cellStyle name="Virsraksts 1" xfId="305"/>
    <cellStyle name="Virsraksts 1 2" xfId="306"/>
    <cellStyle name="Virsraksts 2" xfId="307"/>
    <cellStyle name="Virsraksts 2 2" xfId="308"/>
    <cellStyle name="Virsraksts 3" xfId="309"/>
    <cellStyle name="Virsraksts 3 2" xfId="310"/>
    <cellStyle name="Virsraksts 4" xfId="311"/>
    <cellStyle name="Virsraksts 4 2" xfId="312"/>
    <cellStyle name="Warning Text 2" xfId="313"/>
    <cellStyle name="Warning Text 3" xfId="314"/>
    <cellStyle name="Warning Text 4" xfId="315"/>
    <cellStyle name="Стиль 1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view="pageBreakPreview" zoomScaleSheetLayoutView="100" zoomScalePageLayoutView="0" workbookViewId="0" topLeftCell="A1">
      <selection activeCell="A13" sqref="A13:G13"/>
    </sheetView>
  </sheetViews>
  <sheetFormatPr defaultColWidth="9.00390625" defaultRowHeight="12.75"/>
  <cols>
    <col min="1" max="1" width="5.875" style="6" customWidth="1"/>
    <col min="2" max="3" width="13.125" style="6" customWidth="1"/>
    <col min="4" max="4" width="14.00390625" style="6" customWidth="1"/>
    <col min="5" max="5" width="12.875" style="6" customWidth="1"/>
    <col min="6" max="6" width="8.00390625" style="6" customWidth="1"/>
    <col min="7" max="7" width="29.75390625" style="6" customWidth="1"/>
    <col min="8" max="8" width="13.125" style="6" hidden="1" customWidth="1"/>
    <col min="9" max="9" width="15.125" style="6" hidden="1" customWidth="1"/>
    <col min="10" max="10" width="14.25390625" style="6" hidden="1" customWidth="1"/>
    <col min="11" max="11" width="10.125" style="6" bestFit="1" customWidth="1"/>
    <col min="12" max="16384" width="9.125" style="6" customWidth="1"/>
  </cols>
  <sheetData>
    <row r="2" spans="1:7" ht="12.75">
      <c r="A2" s="52"/>
      <c r="B2" s="52"/>
      <c r="C2" s="52"/>
      <c r="D2" s="52"/>
      <c r="E2" s="52"/>
      <c r="F2" s="52"/>
      <c r="G2" s="52"/>
    </row>
    <row r="3" spans="1:7" ht="12.75">
      <c r="A3" s="52"/>
      <c r="B3" s="52"/>
      <c r="C3" s="52"/>
      <c r="D3" s="52"/>
      <c r="E3" s="52"/>
      <c r="F3" s="52"/>
      <c r="G3" s="52" t="s">
        <v>278</v>
      </c>
    </row>
    <row r="4" spans="1:7" ht="12.75">
      <c r="A4" s="52"/>
      <c r="B4" s="52"/>
      <c r="C4" s="52"/>
      <c r="D4" s="52"/>
      <c r="E4" s="52"/>
      <c r="F4" s="52"/>
      <c r="G4" s="52" t="s">
        <v>279</v>
      </c>
    </row>
    <row r="5" spans="1:7" ht="12.75">
      <c r="A5" s="52"/>
      <c r="B5" s="52"/>
      <c r="C5" s="52"/>
      <c r="D5" s="52"/>
      <c r="E5" s="52"/>
      <c r="F5" s="52"/>
      <c r="G5" s="52" t="s">
        <v>281</v>
      </c>
    </row>
    <row r="6" spans="1:7" ht="12.75">
      <c r="A6" s="52"/>
      <c r="B6" s="52"/>
      <c r="C6" s="52"/>
      <c r="D6" s="52"/>
      <c r="E6" s="52"/>
      <c r="F6" s="52"/>
      <c r="G6" s="52" t="s">
        <v>280</v>
      </c>
    </row>
    <row r="7" spans="1:7" s="32" customFormat="1" ht="18.75">
      <c r="A7" s="278" t="s">
        <v>54</v>
      </c>
      <c r="B7" s="278"/>
      <c r="C7" s="278"/>
      <c r="D7" s="278"/>
      <c r="E7" s="278"/>
      <c r="F7" s="278"/>
      <c r="G7" s="278"/>
    </row>
    <row r="8" spans="1:7" s="32" customFormat="1" ht="14.25">
      <c r="A8" s="279"/>
      <c r="B8" s="279"/>
      <c r="C8" s="279"/>
      <c r="D8" s="279"/>
      <c r="E8" s="280"/>
      <c r="F8" s="280"/>
      <c r="G8" s="280"/>
    </row>
    <row r="9" spans="1:7" s="32" customFormat="1" ht="15.75">
      <c r="A9" s="279"/>
      <c r="B9" s="279"/>
      <c r="C9" s="279"/>
      <c r="D9" s="279"/>
      <c r="E9" s="281" t="s">
        <v>55</v>
      </c>
      <c r="F9" s="281"/>
      <c r="G9" s="281"/>
    </row>
    <row r="10" spans="1:7" s="32" customFormat="1" ht="14.25">
      <c r="A10" s="283" t="s">
        <v>56</v>
      </c>
      <c r="B10" s="283"/>
      <c r="C10" s="283"/>
      <c r="D10" s="283"/>
      <c r="E10" s="283"/>
      <c r="F10" s="283"/>
      <c r="G10" s="283"/>
    </row>
    <row r="11" spans="1:7" s="32" customFormat="1" ht="14.25">
      <c r="A11" s="283"/>
      <c r="B11" s="283"/>
      <c r="C11" s="283"/>
      <c r="D11" s="283"/>
      <c r="E11" s="283"/>
      <c r="F11" s="283"/>
      <c r="G11" s="283"/>
    </row>
    <row r="12" spans="1:7" s="32" customFormat="1" ht="15.75">
      <c r="A12" s="279"/>
      <c r="B12" s="279"/>
      <c r="C12" s="279"/>
      <c r="D12" s="279"/>
      <c r="E12" s="188" t="s">
        <v>269</v>
      </c>
      <c r="F12" s="189" t="s">
        <v>30</v>
      </c>
      <c r="G12" s="190" t="s">
        <v>179</v>
      </c>
    </row>
    <row r="13" spans="1:7" s="32" customFormat="1" ht="31.5" customHeight="1">
      <c r="A13" s="284" t="s">
        <v>60</v>
      </c>
      <c r="B13" s="284"/>
      <c r="C13" s="284"/>
      <c r="D13" s="284"/>
      <c r="E13" s="284"/>
      <c r="F13" s="284"/>
      <c r="G13" s="284"/>
    </row>
    <row r="14" spans="1:7" s="32" customFormat="1" ht="19.5" customHeight="1">
      <c r="A14" s="284"/>
      <c r="B14" s="284"/>
      <c r="C14" s="284"/>
      <c r="D14" s="284"/>
      <c r="E14" s="284"/>
      <c r="F14" s="284"/>
      <c r="G14" s="284"/>
    </row>
    <row r="15" spans="1:10" ht="42.75" customHeight="1">
      <c r="A15" s="282" t="s">
        <v>22</v>
      </c>
      <c r="B15" s="282"/>
      <c r="C15" s="248" t="s">
        <v>273</v>
      </c>
      <c r="D15" s="248"/>
      <c r="E15" s="248"/>
      <c r="F15" s="248"/>
      <c r="G15" s="248"/>
      <c r="H15" s="248"/>
      <c r="I15" s="125"/>
      <c r="J15" s="125"/>
    </row>
    <row r="16" spans="1:10" ht="36" customHeight="1">
      <c r="A16" s="282" t="s">
        <v>23</v>
      </c>
      <c r="B16" s="282"/>
      <c r="C16" s="248" t="s">
        <v>273</v>
      </c>
      <c r="D16" s="248"/>
      <c r="E16" s="248"/>
      <c r="F16" s="248"/>
      <c r="G16" s="248"/>
      <c r="H16" s="248"/>
      <c r="I16" s="174"/>
      <c r="J16" s="174"/>
    </row>
    <row r="17" spans="1:10" ht="15" customHeight="1">
      <c r="A17" s="268" t="s">
        <v>24</v>
      </c>
      <c r="B17" s="268"/>
      <c r="C17" s="249" t="s">
        <v>277</v>
      </c>
      <c r="D17" s="249"/>
      <c r="E17" s="249"/>
      <c r="F17" s="249"/>
      <c r="G17" s="249"/>
      <c r="H17" s="249"/>
      <c r="I17" s="176"/>
      <c r="J17" s="174"/>
    </row>
    <row r="18" spans="1:10" ht="15.75">
      <c r="A18" s="175"/>
      <c r="B18" s="175"/>
      <c r="C18" s="268"/>
      <c r="D18" s="268"/>
      <c r="E18" s="268"/>
      <c r="F18" s="268"/>
      <c r="G18" s="268"/>
      <c r="H18" s="174"/>
      <c r="I18" s="176"/>
      <c r="J18" s="174"/>
    </row>
    <row r="19" spans="1:10" ht="15.75">
      <c r="A19" s="268" t="s">
        <v>25</v>
      </c>
      <c r="B19" s="268"/>
      <c r="C19" s="267"/>
      <c r="D19" s="268"/>
      <c r="E19" s="268"/>
      <c r="F19" s="268"/>
      <c r="G19" s="268"/>
      <c r="H19" s="174"/>
      <c r="I19" s="177" t="s">
        <v>138</v>
      </c>
      <c r="J19" s="174"/>
    </row>
    <row r="20" spans="1:10" ht="15.75">
      <c r="A20" s="286" t="s">
        <v>53</v>
      </c>
      <c r="B20" s="286"/>
      <c r="C20" s="286"/>
      <c r="D20" s="286"/>
      <c r="E20" s="178">
        <v>2016</v>
      </c>
      <c r="F20" s="179" t="s">
        <v>30</v>
      </c>
      <c r="G20" s="180" t="s">
        <v>179</v>
      </c>
      <c r="H20" s="174"/>
      <c r="I20" s="174"/>
      <c r="J20" s="174"/>
    </row>
    <row r="21" spans="1:10" ht="16.5" thickBot="1">
      <c r="A21" s="285"/>
      <c r="B21" s="285"/>
      <c r="C21" s="285"/>
      <c r="D21" s="285"/>
      <c r="E21" s="285"/>
      <c r="F21" s="285"/>
      <c r="G21" s="285"/>
      <c r="H21" s="174"/>
      <c r="I21" s="174"/>
      <c r="J21" s="174"/>
    </row>
    <row r="22" spans="1:10" ht="15" customHeight="1">
      <c r="A22" s="271" t="s">
        <v>57</v>
      </c>
      <c r="B22" s="272"/>
      <c r="C22" s="232" t="s">
        <v>58</v>
      </c>
      <c r="D22" s="233"/>
      <c r="E22" s="233"/>
      <c r="F22" s="234"/>
      <c r="G22" s="269" t="s">
        <v>161</v>
      </c>
      <c r="H22" s="238" t="s">
        <v>136</v>
      </c>
      <c r="I22" s="255" t="s">
        <v>137</v>
      </c>
      <c r="J22" s="257" t="s">
        <v>135</v>
      </c>
    </row>
    <row r="23" spans="1:10" ht="39" customHeight="1" thickBot="1">
      <c r="A23" s="273"/>
      <c r="B23" s="274"/>
      <c r="C23" s="235"/>
      <c r="D23" s="236"/>
      <c r="E23" s="236"/>
      <c r="F23" s="237"/>
      <c r="G23" s="270"/>
      <c r="H23" s="239"/>
      <c r="I23" s="256"/>
      <c r="J23" s="258"/>
    </row>
    <row r="24" spans="1:10" ht="30.75" customHeight="1">
      <c r="A24" s="240" t="s">
        <v>229</v>
      </c>
      <c r="B24" s="241"/>
      <c r="C24" s="264" t="s">
        <v>275</v>
      </c>
      <c r="D24" s="265"/>
      <c r="E24" s="265"/>
      <c r="F24" s="266"/>
      <c r="G24" s="230">
        <f>'Aprēķins -1'!D29</f>
        <v>153791.05619421665</v>
      </c>
      <c r="H24" s="181" t="e">
        <f>#REF!</f>
        <v>#REF!</v>
      </c>
      <c r="I24" s="182">
        <v>0</v>
      </c>
      <c r="J24" s="183" t="e">
        <f>SUM(H24:I24)</f>
        <v>#REF!</v>
      </c>
    </row>
    <row r="25" spans="1:10" ht="15.75">
      <c r="A25" s="240" t="s">
        <v>230</v>
      </c>
      <c r="B25" s="241"/>
      <c r="C25" s="275" t="s">
        <v>268</v>
      </c>
      <c r="D25" s="276"/>
      <c r="E25" s="276"/>
      <c r="F25" s="277"/>
      <c r="G25" s="223">
        <f>'Slimnīcas ST'!P70</f>
        <v>30000</v>
      </c>
      <c r="H25" s="181"/>
      <c r="I25" s="182"/>
      <c r="J25" s="183"/>
    </row>
    <row r="26" spans="1:10" ht="16.5" thickBot="1">
      <c r="A26" s="243"/>
      <c r="B26" s="244"/>
      <c r="C26" s="245" t="s">
        <v>19</v>
      </c>
      <c r="D26" s="246"/>
      <c r="E26" s="246"/>
      <c r="F26" s="247"/>
      <c r="G26" s="184">
        <f>G24+G25</f>
        <v>183791.05619421665</v>
      </c>
      <c r="H26" s="185" t="e">
        <f>SUM(H24:H24)</f>
        <v>#REF!</v>
      </c>
      <c r="I26" s="186">
        <f>SUM(I24:I24)</f>
        <v>0</v>
      </c>
      <c r="J26" s="183" t="e">
        <f>SUM(H26:I26)</f>
        <v>#REF!</v>
      </c>
    </row>
    <row r="27" spans="1:10" ht="15.75">
      <c r="A27" s="252" t="s">
        <v>59</v>
      </c>
      <c r="B27" s="253"/>
      <c r="C27" s="253"/>
      <c r="D27" s="253"/>
      <c r="E27" s="253"/>
      <c r="F27" s="254"/>
      <c r="G27" s="187">
        <f>G26</f>
        <v>183791.05619421665</v>
      </c>
      <c r="H27" s="174"/>
      <c r="I27" s="174"/>
      <c r="J27" s="174"/>
    </row>
    <row r="28" spans="1:10" ht="25.5" customHeight="1">
      <c r="A28" s="251"/>
      <c r="B28" s="251"/>
      <c r="C28" s="251"/>
      <c r="D28" s="251"/>
      <c r="E28" s="251"/>
      <c r="F28" s="251"/>
      <c r="G28" s="251"/>
      <c r="H28" s="174"/>
      <c r="I28" s="174"/>
      <c r="J28" s="174"/>
    </row>
    <row r="29" spans="1:10" s="37" customFormat="1" ht="15.75">
      <c r="A29" s="231" t="s">
        <v>51</v>
      </c>
      <c r="B29" s="231"/>
      <c r="C29" s="242" t="s">
        <v>276</v>
      </c>
      <c r="D29" s="242"/>
      <c r="E29" s="242"/>
      <c r="F29" s="231"/>
      <c r="G29" s="231"/>
      <c r="H29" s="231"/>
      <c r="I29" s="231"/>
      <c r="J29" s="231"/>
    </row>
    <row r="30" spans="1:10" s="37" customFormat="1" ht="15.75">
      <c r="A30" s="231"/>
      <c r="B30" s="231"/>
      <c r="C30" s="250" t="s">
        <v>52</v>
      </c>
      <c r="D30" s="250"/>
      <c r="E30" s="250"/>
      <c r="F30" s="231"/>
      <c r="G30" s="231"/>
      <c r="H30" s="231"/>
      <c r="I30" s="231"/>
      <c r="J30" s="231"/>
    </row>
    <row r="31" spans="1:10" s="37" customFormat="1" ht="15.75">
      <c r="A31" s="231"/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7" ht="15">
      <c r="A32" s="260"/>
      <c r="B32" s="260"/>
      <c r="C32" s="262"/>
      <c r="D32" s="262"/>
      <c r="E32" s="262"/>
      <c r="F32" s="262"/>
      <c r="G32" s="262"/>
    </row>
    <row r="33" spans="1:7" ht="15">
      <c r="A33" s="260"/>
      <c r="B33" s="260"/>
      <c r="C33" s="260"/>
      <c r="D33" s="260"/>
      <c r="E33" s="260"/>
      <c r="F33" s="260"/>
      <c r="G33" s="260"/>
    </row>
    <row r="34" spans="1:7" ht="15">
      <c r="A34" s="263"/>
      <c r="B34" s="263"/>
      <c r="C34" s="51"/>
      <c r="D34" s="263"/>
      <c r="E34" s="263"/>
      <c r="F34" s="263"/>
      <c r="G34" s="263"/>
    </row>
    <row r="35" spans="1:7" ht="12.75">
      <c r="A35" s="259"/>
      <c r="B35" s="259"/>
      <c r="C35" s="259"/>
      <c r="D35" s="259"/>
      <c r="E35" s="259"/>
      <c r="F35" s="259"/>
      <c r="G35" s="259"/>
    </row>
    <row r="36" spans="1:7" ht="15">
      <c r="A36" s="261"/>
      <c r="B36" s="261"/>
      <c r="C36" s="261"/>
      <c r="D36" s="261"/>
      <c r="E36" s="261"/>
      <c r="F36" s="261"/>
      <c r="G36" s="261"/>
    </row>
    <row r="37" spans="1:7" ht="15">
      <c r="A37" s="260"/>
      <c r="B37" s="260"/>
      <c r="C37" s="260"/>
      <c r="D37" s="260"/>
      <c r="E37" s="260"/>
      <c r="F37" s="260"/>
      <c r="G37" s="260"/>
    </row>
    <row r="38" spans="1:7" ht="12.75">
      <c r="A38" s="259"/>
      <c r="B38" s="259"/>
      <c r="C38" s="259"/>
      <c r="D38" s="259"/>
      <c r="E38" s="259"/>
      <c r="F38" s="259"/>
      <c r="G38" s="259"/>
    </row>
    <row r="39" spans="1:7" ht="12.75">
      <c r="A39" s="52"/>
      <c r="B39" s="52"/>
      <c r="C39" s="52"/>
      <c r="D39" s="52"/>
      <c r="E39" s="52"/>
      <c r="F39" s="52"/>
      <c r="G39" s="52"/>
    </row>
    <row r="40" spans="1:7" ht="12.75">
      <c r="A40" s="52"/>
      <c r="B40" s="52"/>
      <c r="C40" s="52"/>
      <c r="D40" s="52"/>
      <c r="E40" s="52"/>
      <c r="F40" s="52"/>
      <c r="G40" s="52"/>
    </row>
    <row r="41" spans="1:7" ht="12.75">
      <c r="A41" s="52"/>
      <c r="B41" s="52"/>
      <c r="C41" s="52"/>
      <c r="D41" s="52"/>
      <c r="E41" s="52"/>
      <c r="F41" s="52"/>
      <c r="G41" s="52"/>
    </row>
    <row r="42" spans="1:7" ht="12.75">
      <c r="A42" s="52"/>
      <c r="B42" s="52"/>
      <c r="C42" s="52"/>
      <c r="D42" s="52"/>
      <c r="E42" s="52"/>
      <c r="F42" s="52"/>
      <c r="G42" s="52"/>
    </row>
    <row r="43" spans="1:7" ht="12.75">
      <c r="A43" s="52"/>
      <c r="B43" s="52"/>
      <c r="C43" s="52"/>
      <c r="D43" s="52"/>
      <c r="E43" s="52"/>
      <c r="F43" s="52"/>
      <c r="G43" s="52"/>
    </row>
    <row r="44" spans="1:7" ht="12.75">
      <c r="A44" s="52"/>
      <c r="B44" s="52"/>
      <c r="C44" s="52"/>
      <c r="D44" s="52"/>
      <c r="E44" s="52"/>
      <c r="F44" s="52"/>
      <c r="G44" s="52"/>
    </row>
    <row r="45" spans="1:7" ht="12.75">
      <c r="A45" s="52"/>
      <c r="B45" s="52"/>
      <c r="C45" s="52"/>
      <c r="D45" s="52"/>
      <c r="E45" s="52"/>
      <c r="F45" s="52"/>
      <c r="G45" s="52"/>
    </row>
    <row r="46" spans="1:7" ht="12.75">
      <c r="A46" s="52"/>
      <c r="B46" s="52"/>
      <c r="C46" s="52"/>
      <c r="D46" s="52"/>
      <c r="E46" s="52"/>
      <c r="F46" s="52"/>
      <c r="G46" s="52"/>
    </row>
    <row r="47" spans="1:7" ht="12.75">
      <c r="A47" s="52"/>
      <c r="B47" s="52"/>
      <c r="C47" s="52"/>
      <c r="D47" s="52"/>
      <c r="E47" s="52"/>
      <c r="F47" s="52"/>
      <c r="G47" s="52"/>
    </row>
    <row r="48" spans="1:7" ht="12.75">
      <c r="A48" s="52"/>
      <c r="B48" s="52"/>
      <c r="C48" s="52"/>
      <c r="D48" s="52"/>
      <c r="E48" s="52"/>
      <c r="F48" s="52"/>
      <c r="G48" s="52"/>
    </row>
    <row r="49" spans="1:7" ht="12.75">
      <c r="A49" s="52"/>
      <c r="B49" s="52"/>
      <c r="C49" s="52"/>
      <c r="D49" s="52"/>
      <c r="E49" s="52"/>
      <c r="F49" s="52"/>
      <c r="G49" s="52"/>
    </row>
    <row r="50" spans="1:7" ht="12.75">
      <c r="A50" s="52"/>
      <c r="B50" s="52"/>
      <c r="C50" s="52"/>
      <c r="D50" s="52"/>
      <c r="E50" s="52"/>
      <c r="F50" s="52"/>
      <c r="G50" s="52"/>
    </row>
    <row r="51" spans="1:7" ht="12.75">
      <c r="A51" s="52"/>
      <c r="B51" s="52"/>
      <c r="C51" s="52"/>
      <c r="D51" s="52"/>
      <c r="E51" s="52"/>
      <c r="F51" s="52"/>
      <c r="G51" s="52"/>
    </row>
    <row r="52" spans="1:7" ht="12.75">
      <c r="A52" s="52"/>
      <c r="B52" s="52"/>
      <c r="C52" s="52"/>
      <c r="D52" s="52"/>
      <c r="E52" s="52"/>
      <c r="F52" s="52"/>
      <c r="G52" s="52"/>
    </row>
    <row r="53" spans="1:7" ht="12.75">
      <c r="A53" s="52"/>
      <c r="B53" s="52"/>
      <c r="C53" s="52"/>
      <c r="D53" s="52"/>
      <c r="E53" s="52"/>
      <c r="F53" s="52"/>
      <c r="G53" s="52"/>
    </row>
    <row r="54" spans="1:7" ht="12.75">
      <c r="A54" s="52"/>
      <c r="B54" s="52"/>
      <c r="C54" s="52"/>
      <c r="D54" s="52"/>
      <c r="E54" s="52"/>
      <c r="F54" s="52"/>
      <c r="G54" s="52"/>
    </row>
    <row r="55" spans="1:7" ht="12.75">
      <c r="A55" s="52"/>
      <c r="B55" s="52"/>
      <c r="C55" s="52"/>
      <c r="D55" s="52"/>
      <c r="E55" s="52"/>
      <c r="F55" s="52"/>
      <c r="G55" s="52"/>
    </row>
    <row r="56" spans="1:7" ht="12.75">
      <c r="A56" s="52"/>
      <c r="B56" s="52"/>
      <c r="C56" s="52"/>
      <c r="D56" s="52"/>
      <c r="E56" s="52"/>
      <c r="F56" s="52"/>
      <c r="G56" s="52"/>
    </row>
    <row r="57" spans="1:7" ht="12.75">
      <c r="A57" s="52"/>
      <c r="B57" s="52"/>
      <c r="C57" s="52"/>
      <c r="D57" s="52"/>
      <c r="E57" s="52"/>
      <c r="F57" s="52"/>
      <c r="G57" s="52"/>
    </row>
    <row r="58" spans="1:7" ht="12.75">
      <c r="A58" s="52"/>
      <c r="B58" s="52"/>
      <c r="C58" s="52"/>
      <c r="D58" s="52"/>
      <c r="E58" s="52"/>
      <c r="F58" s="52"/>
      <c r="G58" s="52"/>
    </row>
    <row r="59" spans="1:7" ht="12.75">
      <c r="A59" s="52"/>
      <c r="B59" s="52"/>
      <c r="C59" s="52"/>
      <c r="D59" s="52"/>
      <c r="E59" s="52"/>
      <c r="F59" s="52"/>
      <c r="G59" s="52"/>
    </row>
    <row r="60" spans="1:7" ht="12.75">
      <c r="A60" s="52"/>
      <c r="B60" s="52"/>
      <c r="C60" s="52"/>
      <c r="D60" s="52"/>
      <c r="E60" s="52"/>
      <c r="F60" s="52"/>
      <c r="G60" s="52"/>
    </row>
    <row r="61" spans="1:7" ht="12.75">
      <c r="A61" s="52"/>
      <c r="B61" s="52"/>
      <c r="C61" s="52"/>
      <c r="D61" s="52"/>
      <c r="E61" s="52"/>
      <c r="F61" s="52"/>
      <c r="G61" s="52"/>
    </row>
  </sheetData>
  <sheetProtection/>
  <mergeCells count="51">
    <mergeCell ref="A16:B16"/>
    <mergeCell ref="A21:G21"/>
    <mergeCell ref="C18:G18"/>
    <mergeCell ref="A17:B17"/>
    <mergeCell ref="A20:D20"/>
    <mergeCell ref="A19:B19"/>
    <mergeCell ref="A7:G7"/>
    <mergeCell ref="A8:D8"/>
    <mergeCell ref="E8:G8"/>
    <mergeCell ref="A9:D9"/>
    <mergeCell ref="E9:G9"/>
    <mergeCell ref="A15:B15"/>
    <mergeCell ref="A10:G11"/>
    <mergeCell ref="A12:D12"/>
    <mergeCell ref="A13:G13"/>
    <mergeCell ref="A14:G14"/>
    <mergeCell ref="A24:B24"/>
    <mergeCell ref="C24:F24"/>
    <mergeCell ref="C19:G19"/>
    <mergeCell ref="G22:G23"/>
    <mergeCell ref="A22:B23"/>
    <mergeCell ref="C25:F25"/>
    <mergeCell ref="A38:G38"/>
    <mergeCell ref="A35:G35"/>
    <mergeCell ref="A37:G37"/>
    <mergeCell ref="A36:G36"/>
    <mergeCell ref="A32:B32"/>
    <mergeCell ref="C32:G32"/>
    <mergeCell ref="A34:B34"/>
    <mergeCell ref="D34:G34"/>
    <mergeCell ref="A33:G33"/>
    <mergeCell ref="C15:H15"/>
    <mergeCell ref="C16:H16"/>
    <mergeCell ref="C17:H17"/>
    <mergeCell ref="H29:J29"/>
    <mergeCell ref="A30:B30"/>
    <mergeCell ref="C30:E30"/>
    <mergeCell ref="A28:G28"/>
    <mergeCell ref="A27:F27"/>
    <mergeCell ref="I22:I23"/>
    <mergeCell ref="J22:J23"/>
    <mergeCell ref="F30:J30"/>
    <mergeCell ref="C22:F23"/>
    <mergeCell ref="H22:H23"/>
    <mergeCell ref="A25:B25"/>
    <mergeCell ref="A31:J31"/>
    <mergeCell ref="A29:B29"/>
    <mergeCell ref="C29:E29"/>
    <mergeCell ref="F29:G29"/>
    <mergeCell ref="A26:B26"/>
    <mergeCell ref="C26:F26"/>
  </mergeCells>
  <printOptions gridLines="1"/>
  <pageMargins left="0.5511811023622047" right="0.1968503937007874" top="0.984251968503937" bottom="0.984251968503937" header="0.5118110236220472" footer="0.5118110236220472"/>
  <pageSetup horizontalDpi="300" verticalDpi="300" orientation="portrait" paperSize="9" r:id="rId1"/>
  <colBreaks count="1" manualBreakCount="1">
    <brk id="7" min="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SheetLayoutView="100" zoomScalePageLayoutView="0" workbookViewId="0" topLeftCell="A7">
      <selection activeCell="E26" sqref="E26:H29"/>
    </sheetView>
  </sheetViews>
  <sheetFormatPr defaultColWidth="9.00390625" defaultRowHeight="12.75"/>
  <cols>
    <col min="1" max="1" width="4.375" style="36" customWidth="1"/>
    <col min="2" max="2" width="12.125" style="36" customWidth="1"/>
    <col min="3" max="3" width="61.125" style="36" customWidth="1"/>
    <col min="4" max="4" width="19.75390625" style="36" customWidth="1"/>
    <col min="5" max="5" width="18.75390625" style="36" customWidth="1"/>
    <col min="6" max="6" width="18.125" style="36" customWidth="1"/>
    <col min="7" max="7" width="13.875" style="36" customWidth="1"/>
    <col min="8" max="8" width="3.25390625" style="36" hidden="1" customWidth="1"/>
    <col min="9" max="16384" width="9.125" style="36" customWidth="1"/>
  </cols>
  <sheetData>
    <row r="1" spans="1:8" ht="19.5">
      <c r="A1" s="126"/>
      <c r="B1" s="126"/>
      <c r="C1" s="126"/>
      <c r="D1" s="126"/>
      <c r="E1" s="126"/>
      <c r="F1" s="126"/>
      <c r="G1" s="126"/>
      <c r="H1" s="126"/>
    </row>
    <row r="2" spans="1:16" ht="18" customHeight="1">
      <c r="A2" s="287" t="s">
        <v>85</v>
      </c>
      <c r="B2" s="287"/>
      <c r="C2" s="287"/>
      <c r="D2" s="287"/>
      <c r="E2" s="287"/>
      <c r="F2" s="287"/>
      <c r="G2" s="287"/>
      <c r="H2" s="287"/>
      <c r="I2" s="127"/>
      <c r="J2" s="127"/>
      <c r="K2" s="127"/>
      <c r="L2" s="127"/>
      <c r="M2" s="127"/>
      <c r="N2" s="127"/>
      <c r="O2" s="127"/>
      <c r="P2" s="127"/>
    </row>
    <row r="3" spans="1:16" ht="17.25" customHeight="1">
      <c r="A3" s="288" t="s">
        <v>165</v>
      </c>
      <c r="B3" s="288"/>
      <c r="C3" s="288"/>
      <c r="D3" s="288"/>
      <c r="E3" s="288"/>
      <c r="F3" s="288"/>
      <c r="G3" s="288"/>
      <c r="H3" s="288"/>
      <c r="I3" s="127"/>
      <c r="J3" s="127"/>
      <c r="K3" s="127"/>
      <c r="L3" s="127"/>
      <c r="M3" s="127"/>
      <c r="N3" s="127"/>
      <c r="O3" s="127"/>
      <c r="P3" s="127"/>
    </row>
    <row r="4" spans="1:16" ht="17.25" customHeight="1">
      <c r="A4" s="296" t="s">
        <v>272</v>
      </c>
      <c r="B4" s="296"/>
      <c r="C4" s="296"/>
      <c r="D4" s="296"/>
      <c r="E4" s="296"/>
      <c r="F4" s="296"/>
      <c r="G4" s="296"/>
      <c r="H4" s="296"/>
      <c r="I4" s="127"/>
      <c r="J4" s="127"/>
      <c r="K4" s="127"/>
      <c r="L4" s="127"/>
      <c r="M4" s="127"/>
      <c r="N4" s="127"/>
      <c r="O4" s="127"/>
      <c r="P4" s="127"/>
    </row>
    <row r="5" spans="1:16" ht="18.75">
      <c r="A5" s="289" t="s">
        <v>21</v>
      </c>
      <c r="B5" s="289"/>
      <c r="C5" s="289"/>
      <c r="D5" s="289"/>
      <c r="E5" s="289"/>
      <c r="F5" s="289"/>
      <c r="G5" s="289"/>
      <c r="H5" s="289"/>
      <c r="I5" s="127"/>
      <c r="J5" s="127"/>
      <c r="K5" s="127"/>
      <c r="L5" s="127"/>
      <c r="M5" s="127"/>
      <c r="N5" s="127"/>
      <c r="O5" s="127"/>
      <c r="P5" s="127"/>
    </row>
    <row r="6" spans="1:16" ht="13.5" customHeight="1">
      <c r="A6" s="290"/>
      <c r="B6" s="290"/>
      <c r="C6" s="290"/>
      <c r="D6" s="290"/>
      <c r="E6" s="290"/>
      <c r="F6" s="290"/>
      <c r="G6" s="290"/>
      <c r="H6" s="290"/>
      <c r="I6" s="127"/>
      <c r="J6" s="127"/>
      <c r="K6" s="127"/>
      <c r="L6" s="127"/>
      <c r="M6" s="127"/>
      <c r="N6" s="127"/>
      <c r="O6" s="127"/>
      <c r="P6" s="127"/>
    </row>
    <row r="7" spans="1:16" ht="28.5" customHeight="1">
      <c r="A7" s="295" t="s">
        <v>22</v>
      </c>
      <c r="B7" s="295"/>
      <c r="C7" s="248" t="s">
        <v>273</v>
      </c>
      <c r="D7" s="248"/>
      <c r="E7" s="248"/>
      <c r="F7" s="248"/>
      <c r="G7" s="248"/>
      <c r="H7" s="248"/>
      <c r="I7" s="127"/>
      <c r="J7" s="127"/>
      <c r="K7" s="127"/>
      <c r="L7" s="127"/>
      <c r="M7" s="127"/>
      <c r="N7" s="127"/>
      <c r="O7" s="127"/>
      <c r="P7" s="127"/>
    </row>
    <row r="8" spans="1:16" ht="33.75" customHeight="1">
      <c r="A8" s="295" t="s">
        <v>23</v>
      </c>
      <c r="B8" s="295"/>
      <c r="C8" s="248" t="s">
        <v>273</v>
      </c>
      <c r="D8" s="248"/>
      <c r="E8" s="248"/>
      <c r="F8" s="248"/>
      <c r="G8" s="248"/>
      <c r="H8" s="248"/>
      <c r="I8" s="127"/>
      <c r="J8" s="127"/>
      <c r="K8" s="127"/>
      <c r="L8" s="127"/>
      <c r="M8" s="127"/>
      <c r="N8" s="127"/>
      <c r="O8" s="127"/>
      <c r="P8" s="127"/>
    </row>
    <row r="9" spans="1:16" ht="14.25" customHeight="1">
      <c r="A9" s="295" t="s">
        <v>24</v>
      </c>
      <c r="B9" s="295"/>
      <c r="C9" s="249" t="s">
        <v>274</v>
      </c>
      <c r="D9" s="249"/>
      <c r="E9" s="249"/>
      <c r="F9" s="249"/>
      <c r="G9" s="249"/>
      <c r="H9" s="249"/>
      <c r="I9" s="127"/>
      <c r="J9" s="127"/>
      <c r="K9" s="127"/>
      <c r="L9" s="127"/>
      <c r="M9" s="127"/>
      <c r="N9" s="127"/>
      <c r="O9" s="127"/>
      <c r="P9" s="127"/>
    </row>
    <row r="10" spans="1:16" s="37" customFormat="1" ht="15.75" customHeight="1">
      <c r="A10" s="295" t="s">
        <v>25</v>
      </c>
      <c r="B10" s="295"/>
      <c r="C10" s="295"/>
      <c r="D10" s="295"/>
      <c r="E10" s="295"/>
      <c r="F10" s="295"/>
      <c r="G10" s="295"/>
      <c r="H10" s="295"/>
      <c r="I10" s="129"/>
      <c r="J10" s="129"/>
      <c r="K10" s="129"/>
      <c r="L10" s="129"/>
      <c r="M10" s="129"/>
      <c r="N10" s="129"/>
      <c r="O10" s="129"/>
      <c r="P10" s="129"/>
    </row>
    <row r="11" spans="1:16" s="37" customFormat="1" ht="15.75" customHeight="1">
      <c r="A11" s="291" t="s">
        <v>143</v>
      </c>
      <c r="B11" s="291"/>
      <c r="C11" s="291"/>
      <c r="D11" s="291"/>
      <c r="E11" s="291"/>
      <c r="F11" s="293">
        <f>D29</f>
        <v>153791.05619421665</v>
      </c>
      <c r="G11" s="294"/>
      <c r="H11" s="294"/>
      <c r="I11" s="129"/>
      <c r="J11" s="129"/>
      <c r="K11" s="129"/>
      <c r="L11" s="129"/>
      <c r="M11" s="129"/>
      <c r="N11" s="129"/>
      <c r="O11" s="129"/>
      <c r="P11" s="129"/>
    </row>
    <row r="12" spans="1:16" s="37" customFormat="1" ht="15.75" customHeight="1">
      <c r="A12" s="291" t="s">
        <v>86</v>
      </c>
      <c r="B12" s="291"/>
      <c r="C12" s="291"/>
      <c r="D12" s="291"/>
      <c r="E12" s="291"/>
      <c r="F12" s="309">
        <f>H25</f>
        <v>1476.46</v>
      </c>
      <c r="G12" s="310"/>
      <c r="H12" s="310"/>
      <c r="I12" s="129"/>
      <c r="J12" s="129"/>
      <c r="K12" s="129"/>
      <c r="L12" s="129"/>
      <c r="M12" s="129"/>
      <c r="N12" s="129"/>
      <c r="O12" s="129"/>
      <c r="P12" s="129"/>
    </row>
    <row r="13" spans="1:16" s="37" customFormat="1" ht="16.5" customHeight="1">
      <c r="A13" s="291" t="s">
        <v>53</v>
      </c>
      <c r="B13" s="291"/>
      <c r="C13" s="291"/>
      <c r="D13" s="291"/>
      <c r="E13" s="130" t="s">
        <v>269</v>
      </c>
      <c r="F13" s="128" t="s">
        <v>30</v>
      </c>
      <c r="G13" s="292" t="s">
        <v>179</v>
      </c>
      <c r="H13" s="292"/>
      <c r="I13" s="129"/>
      <c r="J13" s="129"/>
      <c r="K13" s="129"/>
      <c r="L13" s="129"/>
      <c r="M13" s="129"/>
      <c r="N13" s="129"/>
      <c r="O13" s="129"/>
      <c r="P13" s="129"/>
    </row>
    <row r="14" spans="1:16" s="37" customFormat="1" ht="12.75" customHeight="1" thickBot="1">
      <c r="A14" s="305"/>
      <c r="B14" s="305"/>
      <c r="C14" s="305"/>
      <c r="D14" s="305"/>
      <c r="E14" s="305"/>
      <c r="F14" s="305"/>
      <c r="G14" s="305"/>
      <c r="H14" s="305"/>
      <c r="I14" s="129"/>
      <c r="J14" s="129"/>
      <c r="K14" s="129"/>
      <c r="L14" s="129"/>
      <c r="M14" s="129"/>
      <c r="N14" s="129"/>
      <c r="O14" s="129"/>
      <c r="P14" s="129"/>
    </row>
    <row r="15" spans="1:16" s="37" customFormat="1" ht="15" customHeight="1" thickBot="1">
      <c r="A15" s="131" t="s">
        <v>87</v>
      </c>
      <c r="B15" s="131" t="s">
        <v>88</v>
      </c>
      <c r="C15" s="132"/>
      <c r="D15" s="131" t="s">
        <v>89</v>
      </c>
      <c r="E15" s="306" t="s">
        <v>90</v>
      </c>
      <c r="F15" s="307"/>
      <c r="G15" s="308"/>
      <c r="H15" s="132"/>
      <c r="I15" s="129"/>
      <c r="J15" s="129"/>
      <c r="K15" s="129"/>
      <c r="L15" s="129"/>
      <c r="M15" s="129"/>
      <c r="N15" s="129"/>
      <c r="O15" s="129"/>
      <c r="P15" s="129"/>
    </row>
    <row r="16" spans="1:16" s="37" customFormat="1" ht="12" customHeight="1" thickBot="1">
      <c r="A16" s="133" t="s">
        <v>34</v>
      </c>
      <c r="B16" s="133" t="s">
        <v>89</v>
      </c>
      <c r="C16" s="133" t="s">
        <v>91</v>
      </c>
      <c r="D16" s="133" t="s">
        <v>12</v>
      </c>
      <c r="E16" s="134" t="s">
        <v>92</v>
      </c>
      <c r="F16" s="135" t="s">
        <v>93</v>
      </c>
      <c r="G16" s="136" t="s">
        <v>94</v>
      </c>
      <c r="H16" s="137" t="s">
        <v>43</v>
      </c>
      <c r="I16" s="129"/>
      <c r="J16" s="129"/>
      <c r="K16" s="129"/>
      <c r="L16" s="129"/>
      <c r="M16" s="129"/>
      <c r="N16" s="129"/>
      <c r="O16" s="129"/>
      <c r="P16" s="129"/>
    </row>
    <row r="17" spans="1:16" s="37" customFormat="1" ht="12" customHeight="1">
      <c r="A17" s="133" t="s">
        <v>15</v>
      </c>
      <c r="B17" s="133" t="s">
        <v>87</v>
      </c>
      <c r="C17" s="133" t="s">
        <v>95</v>
      </c>
      <c r="D17" s="133" t="s">
        <v>144</v>
      </c>
      <c r="E17" s="138" t="s">
        <v>96</v>
      </c>
      <c r="F17" s="139" t="s">
        <v>144</v>
      </c>
      <c r="G17" s="136" t="s">
        <v>97</v>
      </c>
      <c r="H17" s="168" t="s">
        <v>98</v>
      </c>
      <c r="I17" s="129"/>
      <c r="J17" s="129"/>
      <c r="K17" s="129"/>
      <c r="L17" s="129"/>
      <c r="M17" s="129"/>
      <c r="N17" s="129"/>
      <c r="O17" s="129"/>
      <c r="P17" s="129"/>
    </row>
    <row r="18" spans="1:16" s="37" customFormat="1" ht="19.5" customHeight="1" thickBot="1">
      <c r="A18" s="140"/>
      <c r="B18" s="140"/>
      <c r="C18" s="140"/>
      <c r="D18" s="140"/>
      <c r="E18" s="141" t="s">
        <v>144</v>
      </c>
      <c r="F18" s="142"/>
      <c r="G18" s="140" t="s">
        <v>144</v>
      </c>
      <c r="H18" s="169" t="s">
        <v>99</v>
      </c>
      <c r="I18" s="129"/>
      <c r="J18" s="129"/>
      <c r="K18" s="129"/>
      <c r="L18" s="129"/>
      <c r="M18" s="129"/>
      <c r="N18" s="129"/>
      <c r="O18" s="129"/>
      <c r="P18" s="129"/>
    </row>
    <row r="19" spans="1:16" s="37" customFormat="1" ht="15" customHeight="1" thickBot="1">
      <c r="A19" s="143">
        <v>1</v>
      </c>
      <c r="B19" s="143">
        <v>2</v>
      </c>
      <c r="C19" s="144">
        <v>3</v>
      </c>
      <c r="D19" s="143">
        <v>4</v>
      </c>
      <c r="E19" s="143">
        <v>5</v>
      </c>
      <c r="F19" s="145">
        <v>6</v>
      </c>
      <c r="G19" s="143">
        <v>7</v>
      </c>
      <c r="H19" s="170"/>
      <c r="I19" s="129"/>
      <c r="J19" s="129"/>
      <c r="K19" s="129"/>
      <c r="L19" s="129"/>
      <c r="M19" s="129"/>
      <c r="N19" s="129"/>
      <c r="O19" s="129"/>
      <c r="P19" s="129"/>
    </row>
    <row r="20" spans="1:16" s="37" customFormat="1" ht="18" customHeight="1">
      <c r="A20" s="146">
        <v>1</v>
      </c>
      <c r="B20" s="147" t="s">
        <v>166</v>
      </c>
      <c r="C20" s="148" t="s">
        <v>228</v>
      </c>
      <c r="D20" s="149">
        <f>'Demont.1-1'!P38</f>
        <v>3669.4186799999998</v>
      </c>
      <c r="E20" s="150">
        <f>'Demont.1-1'!M38</f>
        <v>2472.47</v>
      </c>
      <c r="F20" s="149">
        <f>'Demont.1-1'!N38</f>
        <v>90.38868</v>
      </c>
      <c r="G20" s="149">
        <f>'Demont.1-1'!O38</f>
        <v>1106.56</v>
      </c>
      <c r="H20" s="151">
        <f>'Demont.1-1'!L38</f>
        <v>449.53999999999996</v>
      </c>
      <c r="I20" s="129"/>
      <c r="J20" s="129"/>
      <c r="K20" s="129"/>
      <c r="L20" s="129"/>
      <c r="M20" s="129"/>
      <c r="N20" s="129"/>
      <c r="O20" s="129"/>
      <c r="P20" s="129"/>
    </row>
    <row r="21" spans="1:16" s="37" customFormat="1" ht="18.75" customHeight="1">
      <c r="A21" s="152">
        <v>2</v>
      </c>
      <c r="B21" s="153" t="s">
        <v>167</v>
      </c>
      <c r="C21" s="154" t="s">
        <v>63</v>
      </c>
      <c r="D21" s="155">
        <f>'Zemes d.-1-2'!P45</f>
        <v>38209.13164</v>
      </c>
      <c r="E21" s="156">
        <f>'Zemes d.-1-2'!M45</f>
        <v>8344.2095</v>
      </c>
      <c r="F21" s="155">
        <f>'Zemes d.-1-2'!N45</f>
        <v>2529.8221399999998</v>
      </c>
      <c r="G21" s="155">
        <f>'Zemes d.-1-2'!O45</f>
        <v>27335.1</v>
      </c>
      <c r="H21" s="157">
        <f>'Zemes d.-1-2'!L45</f>
        <v>748.21</v>
      </c>
      <c r="I21" s="129"/>
      <c r="J21" s="129"/>
      <c r="K21" s="129"/>
      <c r="L21" s="129"/>
      <c r="M21" s="129"/>
      <c r="N21" s="129"/>
      <c r="O21" s="129"/>
      <c r="P21" s="129"/>
    </row>
    <row r="22" spans="1:16" s="37" customFormat="1" ht="18" customHeight="1">
      <c r="A22" s="152">
        <v>3</v>
      </c>
      <c r="B22" s="153" t="s">
        <v>168</v>
      </c>
      <c r="C22" s="154" t="s">
        <v>100</v>
      </c>
      <c r="D22" s="155">
        <f>'Caurules 1-3'!P64</f>
        <v>98896.83740066667</v>
      </c>
      <c r="E22" s="156">
        <f>'Caurules 1-3'!M64</f>
        <v>16645.347499999996</v>
      </c>
      <c r="F22" s="155">
        <f>'Caurules 1-3'!N64</f>
        <v>72869.253234</v>
      </c>
      <c r="G22" s="155">
        <f>'Caurules 1-3'!O64</f>
        <v>9382.236666666666</v>
      </c>
      <c r="H22" s="157">
        <f>'Caurules 1-3'!L150</f>
        <v>0</v>
      </c>
      <c r="I22" s="129"/>
      <c r="J22" s="129"/>
      <c r="K22" s="129"/>
      <c r="L22" s="129"/>
      <c r="M22" s="129"/>
      <c r="N22" s="129"/>
      <c r="O22" s="129"/>
      <c r="P22" s="129"/>
    </row>
    <row r="23" spans="1:16" s="37" customFormat="1" ht="17.25" customHeight="1">
      <c r="A23" s="152">
        <v>4</v>
      </c>
      <c r="B23" s="153" t="s">
        <v>169</v>
      </c>
      <c r="C23" s="154" t="s">
        <v>101</v>
      </c>
      <c r="D23" s="155">
        <f>'Būvn.1-4'!P37</f>
        <v>3706.9700287500004</v>
      </c>
      <c r="E23" s="156">
        <f>'Būvn.1-4'!M37</f>
        <v>234.195</v>
      </c>
      <c r="F23" s="155">
        <f>'Būvn.1-4'!N37</f>
        <v>2961.0650287500002</v>
      </c>
      <c r="G23" s="155">
        <f>'Būvn.1-4'!O37</f>
        <v>511.7</v>
      </c>
      <c r="H23" s="157">
        <f>'Būvn.1-4'!L37</f>
        <v>48.55</v>
      </c>
      <c r="I23" s="129"/>
      <c r="J23" s="129"/>
      <c r="K23" s="129"/>
      <c r="L23" s="129"/>
      <c r="M23" s="129"/>
      <c r="N23" s="129"/>
      <c r="O23" s="129"/>
      <c r="P23" s="129"/>
    </row>
    <row r="24" spans="1:16" s="37" customFormat="1" ht="18.75" customHeight="1" thickBot="1">
      <c r="A24" s="158">
        <v>5</v>
      </c>
      <c r="B24" s="159" t="s">
        <v>170</v>
      </c>
      <c r="C24" s="160" t="s">
        <v>102</v>
      </c>
      <c r="D24" s="161">
        <f>'Labiek.1-5'!P34</f>
        <v>2476.5162240000004</v>
      </c>
      <c r="E24" s="162">
        <f>'Labiek.1-5'!M34</f>
        <v>1265.88</v>
      </c>
      <c r="F24" s="161">
        <f>'Labiek.1-5'!N34</f>
        <v>983.836224</v>
      </c>
      <c r="G24" s="161">
        <f>'Labiek.1-5'!O34</f>
        <v>226.8</v>
      </c>
      <c r="H24" s="157">
        <f>'Labiek.1-5'!L34</f>
        <v>230.16</v>
      </c>
      <c r="I24" s="129"/>
      <c r="J24" s="129"/>
      <c r="K24" s="129"/>
      <c r="L24" s="129"/>
      <c r="M24" s="129"/>
      <c r="N24" s="129"/>
      <c r="O24" s="129"/>
      <c r="P24" s="129"/>
    </row>
    <row r="25" spans="1:16" s="37" customFormat="1" ht="19.5" customHeight="1" thickBot="1">
      <c r="A25" s="163"/>
      <c r="B25" s="164"/>
      <c r="C25" s="145" t="s">
        <v>16</v>
      </c>
      <c r="D25" s="165">
        <f>SUM(D20:D24)+0.01</f>
        <v>146958.88397341667</v>
      </c>
      <c r="E25" s="166">
        <f>SUM(E20:E24)+0.01</f>
        <v>28962.111999999994</v>
      </c>
      <c r="F25" s="165">
        <f>SUM(F20:F24)</f>
        <v>79434.36530675</v>
      </c>
      <c r="G25" s="165">
        <f>SUM(G20:G24)</f>
        <v>38562.39666666667</v>
      </c>
      <c r="H25" s="167">
        <f>SUM(H20:H24)</f>
        <v>1476.46</v>
      </c>
      <c r="I25" s="129"/>
      <c r="J25" s="129"/>
      <c r="K25" s="129"/>
      <c r="L25" s="129"/>
      <c r="M25" s="129"/>
      <c r="N25" s="129"/>
      <c r="O25" s="129"/>
      <c r="P25" s="129"/>
    </row>
    <row r="26" spans="1:16" s="37" customFormat="1" ht="22.5" customHeight="1" hidden="1">
      <c r="A26" s="297" t="s">
        <v>139</v>
      </c>
      <c r="B26" s="298"/>
      <c r="C26" s="299"/>
      <c r="D26" s="171"/>
      <c r="E26" s="300"/>
      <c r="F26" s="301"/>
      <c r="G26" s="301"/>
      <c r="H26" s="301"/>
      <c r="I26" s="129"/>
      <c r="J26" s="129"/>
      <c r="K26" s="129"/>
      <c r="L26" s="129"/>
      <c r="M26" s="129"/>
      <c r="N26" s="129"/>
      <c r="O26" s="129"/>
      <c r="P26" s="129"/>
    </row>
    <row r="27" spans="1:16" s="37" customFormat="1" ht="21.75" customHeight="1" hidden="1">
      <c r="A27" s="302" t="s">
        <v>140</v>
      </c>
      <c r="B27" s="303"/>
      <c r="C27" s="304"/>
      <c r="D27" s="172"/>
      <c r="E27" s="300"/>
      <c r="F27" s="301"/>
      <c r="G27" s="301"/>
      <c r="H27" s="301"/>
      <c r="I27" s="129"/>
      <c r="J27" s="129"/>
      <c r="K27" s="129"/>
      <c r="L27" s="129"/>
      <c r="M27" s="129"/>
      <c r="N27" s="129"/>
      <c r="O27" s="129"/>
      <c r="P27" s="129"/>
    </row>
    <row r="28" spans="1:16" s="37" customFormat="1" ht="21" customHeight="1">
      <c r="A28" s="302" t="s">
        <v>164</v>
      </c>
      <c r="B28" s="303"/>
      <c r="C28" s="304"/>
      <c r="D28" s="172">
        <f>E25*23.59%+0.02</f>
        <v>6832.1822207999985</v>
      </c>
      <c r="E28" s="300"/>
      <c r="F28" s="301"/>
      <c r="G28" s="301"/>
      <c r="H28" s="301"/>
      <c r="I28" s="129"/>
      <c r="J28" s="129"/>
      <c r="K28" s="129"/>
      <c r="L28" s="129"/>
      <c r="M28" s="129"/>
      <c r="N28" s="129"/>
      <c r="O28" s="129"/>
      <c r="P28" s="129"/>
    </row>
    <row r="29" spans="1:16" s="37" customFormat="1" ht="21.75" customHeight="1" thickBot="1">
      <c r="A29" s="311" t="s">
        <v>103</v>
      </c>
      <c r="B29" s="312"/>
      <c r="C29" s="313"/>
      <c r="D29" s="173">
        <f>SUM(D25:D28)-0.01</f>
        <v>153791.05619421665</v>
      </c>
      <c r="E29" s="300"/>
      <c r="F29" s="301"/>
      <c r="G29" s="301"/>
      <c r="H29" s="301"/>
      <c r="I29" s="129"/>
      <c r="J29" s="129"/>
      <c r="K29" s="129"/>
      <c r="L29" s="129"/>
      <c r="M29" s="129"/>
      <c r="N29" s="129"/>
      <c r="O29" s="129"/>
      <c r="P29" s="129"/>
    </row>
    <row r="30" spans="1:10" s="37" customFormat="1" ht="15.75">
      <c r="A30" s="231" t="s">
        <v>51</v>
      </c>
      <c r="B30" s="231"/>
      <c r="C30" s="242" t="s">
        <v>276</v>
      </c>
      <c r="D30" s="242"/>
      <c r="E30" s="242"/>
      <c r="F30" s="231"/>
      <c r="G30" s="231"/>
      <c r="H30" s="231"/>
      <c r="I30" s="231"/>
      <c r="J30" s="231"/>
    </row>
    <row r="31" spans="1:10" s="37" customFormat="1" ht="15.75">
      <c r="A31" s="231"/>
      <c r="B31" s="231"/>
      <c r="C31" s="250" t="s">
        <v>52</v>
      </c>
      <c r="D31" s="250"/>
      <c r="E31" s="250"/>
      <c r="F31" s="231"/>
      <c r="G31" s="231"/>
      <c r="H31" s="231"/>
      <c r="I31" s="231"/>
      <c r="J31" s="231"/>
    </row>
    <row r="32" spans="1:17" s="37" customFormat="1" ht="16.5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69"/>
    </row>
    <row r="33" spans="1:8" s="37" customFormat="1" ht="12" customHeight="1">
      <c r="A33" s="314"/>
      <c r="B33" s="314"/>
      <c r="C33" s="314"/>
      <c r="D33" s="314"/>
      <c r="E33" s="314"/>
      <c r="F33" s="314"/>
      <c r="G33" s="314"/>
      <c r="H33" s="314"/>
    </row>
  </sheetData>
  <sheetProtection/>
  <mergeCells count="35">
    <mergeCell ref="A29:C29"/>
    <mergeCell ref="C30:E30"/>
    <mergeCell ref="A32:P32"/>
    <mergeCell ref="A31:B31"/>
    <mergeCell ref="C31:E31"/>
    <mergeCell ref="A33:H33"/>
    <mergeCell ref="F30:G30"/>
    <mergeCell ref="H30:J30"/>
    <mergeCell ref="F31:J31"/>
    <mergeCell ref="A4:H4"/>
    <mergeCell ref="A30:B30"/>
    <mergeCell ref="A26:C26"/>
    <mergeCell ref="E26:H29"/>
    <mergeCell ref="A27:C27"/>
    <mergeCell ref="A14:H14"/>
    <mergeCell ref="E15:G15"/>
    <mergeCell ref="A8:B8"/>
    <mergeCell ref="A28:C28"/>
    <mergeCell ref="F12:H12"/>
    <mergeCell ref="C8:H8"/>
    <mergeCell ref="A9:B9"/>
    <mergeCell ref="C9:H9"/>
    <mergeCell ref="A10:B10"/>
    <mergeCell ref="C10:H10"/>
    <mergeCell ref="C7:H7"/>
    <mergeCell ref="A2:H2"/>
    <mergeCell ref="A3:H3"/>
    <mergeCell ref="A5:H5"/>
    <mergeCell ref="A6:H6"/>
    <mergeCell ref="A13:D13"/>
    <mergeCell ref="G13:H13"/>
    <mergeCell ref="A12:E12"/>
    <mergeCell ref="A11:E11"/>
    <mergeCell ref="F11:H11"/>
    <mergeCell ref="A7:B7"/>
  </mergeCells>
  <printOptions gridLines="1"/>
  <pageMargins left="0.7480314960629921" right="0.7480314960629921" top="0.984251968503937" bottom="0.984251968503937" header="0.5118110236220472" footer="0.5118110236220472"/>
  <pageSetup fitToWidth="0" fitToHeight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112" zoomScaleSheetLayoutView="112" zoomScalePageLayoutView="0" workbookViewId="0" topLeftCell="A1">
      <selection activeCell="D22" sqref="D22"/>
    </sheetView>
  </sheetViews>
  <sheetFormatPr defaultColWidth="9.00390625" defaultRowHeight="12.75"/>
  <cols>
    <col min="1" max="1" width="4.875" style="37" customWidth="1"/>
    <col min="2" max="2" width="9.875" style="37" customWidth="1"/>
    <col min="3" max="3" width="35.25390625" style="37" customWidth="1"/>
    <col min="4" max="4" width="6.00390625" style="37" customWidth="1"/>
    <col min="5" max="5" width="7.25390625" style="37" bestFit="1" customWidth="1"/>
    <col min="6" max="6" width="6.25390625" style="37" customWidth="1"/>
    <col min="7" max="7" width="7.875" style="37" customWidth="1"/>
    <col min="8" max="8" width="5.875" style="37" customWidth="1"/>
    <col min="9" max="9" width="6.00390625" style="37" customWidth="1"/>
    <col min="10" max="10" width="6.375" style="37" customWidth="1"/>
    <col min="11" max="11" width="6.125" style="37" customWidth="1"/>
    <col min="12" max="12" width="7.875" style="37" customWidth="1"/>
    <col min="13" max="13" width="8.25390625" style="37" customWidth="1"/>
    <col min="14" max="14" width="7.625" style="37" customWidth="1"/>
    <col min="15" max="16" width="10.00390625" style="37" customWidth="1"/>
    <col min="17" max="17" width="9.125" style="69" customWidth="1"/>
    <col min="18" max="16384" width="9.125" style="37" customWidth="1"/>
  </cols>
  <sheetData>
    <row r="1" spans="1:16" ht="15.75" customHeight="1">
      <c r="A1" s="319" t="s">
        <v>171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ht="14.25">
      <c r="A2" s="320" t="s">
        <v>228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12.75">
      <c r="A3" s="321" t="s">
        <v>21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.7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6" ht="12.75">
      <c r="A5" s="317" t="s">
        <v>22</v>
      </c>
      <c r="B5" s="317"/>
      <c r="C5" s="318" t="str">
        <f>'Aprēķins -1'!C8:H8</f>
        <v>                                      SILTUMTRASES  IZBŪVE NO CESVAINES IELAS 7 LĪDZ RŪPNIECĪBAS IELAI 38, MADONĀ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53"/>
    </row>
    <row r="6" spans="1:16" ht="12.75">
      <c r="A6" s="317" t="s">
        <v>23</v>
      </c>
      <c r="B6" s="317"/>
      <c r="C6" s="318" t="str">
        <f>'Aprēķins -1'!C8:H8</f>
        <v>                                      SILTUMTRASES  IZBŪVE NO CESVAINES IELAS 7 LĪDZ RŪPNIECĪBAS IELAI 38, MADONĀ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53"/>
    </row>
    <row r="7" spans="1:16" ht="15">
      <c r="A7" s="317" t="s">
        <v>24</v>
      </c>
      <c r="B7" s="317"/>
      <c r="C7" s="68" t="str">
        <f>'Aprēķins -1'!C9:H9</f>
        <v>RŪPNIECĪBAS IELA 38, MADONA.</v>
      </c>
      <c r="D7" s="67"/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</row>
    <row r="8" spans="1:16" ht="12.75">
      <c r="A8" s="317" t="s">
        <v>25</v>
      </c>
      <c r="B8" s="317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</row>
    <row r="9" spans="1:16" ht="12.75">
      <c r="A9" s="317" t="s">
        <v>270</v>
      </c>
      <c r="B9" s="317"/>
      <c r="C9" s="16" t="s">
        <v>26</v>
      </c>
      <c r="D9" s="326" t="s">
        <v>61</v>
      </c>
      <c r="E9" s="326"/>
      <c r="F9" s="327" t="s">
        <v>27</v>
      </c>
      <c r="G9" s="327"/>
      <c r="H9" s="327"/>
      <c r="I9" s="321" t="s">
        <v>28</v>
      </c>
      <c r="J9" s="321"/>
      <c r="K9" s="321"/>
      <c r="L9" s="321"/>
      <c r="M9" s="315">
        <f>P38</f>
        <v>3669.4186799999998</v>
      </c>
      <c r="N9" s="316"/>
      <c r="O9" s="13" t="s">
        <v>144</v>
      </c>
      <c r="P9" s="14"/>
    </row>
    <row r="10" spans="1:16" ht="12.75">
      <c r="A10" s="322"/>
      <c r="B10" s="322"/>
      <c r="C10" s="322"/>
      <c r="D10" s="322"/>
      <c r="E10" s="322"/>
      <c r="F10" s="322"/>
      <c r="G10" s="322"/>
      <c r="H10" s="322"/>
      <c r="I10" s="322"/>
      <c r="J10" s="322" t="s">
        <v>29</v>
      </c>
      <c r="K10" s="322"/>
      <c r="L10" s="17" t="s">
        <v>269</v>
      </c>
      <c r="M10" s="13" t="s">
        <v>30</v>
      </c>
      <c r="N10" s="54"/>
      <c r="O10" s="325" t="s">
        <v>179</v>
      </c>
      <c r="P10" s="325"/>
    </row>
    <row r="11" spans="1:16" ht="13.5" thickBo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</row>
    <row r="12" spans="1:16" ht="13.5" thickBot="1">
      <c r="A12" s="18" t="s">
        <v>31</v>
      </c>
      <c r="B12" s="18"/>
      <c r="C12" s="19"/>
      <c r="D12" s="18" t="s">
        <v>10</v>
      </c>
      <c r="E12" s="20" t="s">
        <v>11</v>
      </c>
      <c r="F12" s="330" t="s">
        <v>32</v>
      </c>
      <c r="G12" s="331"/>
      <c r="H12" s="331"/>
      <c r="I12" s="331"/>
      <c r="J12" s="331"/>
      <c r="K12" s="332"/>
      <c r="L12" s="21"/>
      <c r="M12" s="21"/>
      <c r="N12" s="21" t="s">
        <v>33</v>
      </c>
      <c r="O12" s="21" t="s">
        <v>12</v>
      </c>
      <c r="P12" s="22"/>
    </row>
    <row r="13" spans="1:16" ht="12.75">
      <c r="A13" s="23" t="s">
        <v>34</v>
      </c>
      <c r="B13" s="23" t="s">
        <v>35</v>
      </c>
      <c r="C13" s="23" t="s">
        <v>36</v>
      </c>
      <c r="D13" s="23" t="s">
        <v>13</v>
      </c>
      <c r="E13" s="24" t="s">
        <v>14</v>
      </c>
      <c r="F13" s="23" t="s">
        <v>37</v>
      </c>
      <c r="G13" s="18" t="s">
        <v>38</v>
      </c>
      <c r="H13" s="18" t="s">
        <v>39</v>
      </c>
      <c r="I13" s="18" t="s">
        <v>40</v>
      </c>
      <c r="J13" s="18" t="s">
        <v>41</v>
      </c>
      <c r="K13" s="18" t="s">
        <v>42</v>
      </c>
      <c r="L13" s="25" t="s">
        <v>43</v>
      </c>
      <c r="M13" s="18" t="s">
        <v>39</v>
      </c>
      <c r="N13" s="18" t="s">
        <v>40</v>
      </c>
      <c r="O13" s="18" t="s">
        <v>41</v>
      </c>
      <c r="P13" s="18" t="s">
        <v>42</v>
      </c>
    </row>
    <row r="14" spans="1:16" ht="12.75">
      <c r="A14" s="23"/>
      <c r="B14" s="23"/>
      <c r="C14" s="23"/>
      <c r="D14" s="23"/>
      <c r="E14" s="24"/>
      <c r="F14" s="23" t="s">
        <v>44</v>
      </c>
      <c r="G14" s="23" t="s">
        <v>45</v>
      </c>
      <c r="H14" s="23" t="s">
        <v>46</v>
      </c>
      <c r="I14" s="23" t="s">
        <v>47</v>
      </c>
      <c r="J14" s="23" t="s">
        <v>48</v>
      </c>
      <c r="K14" s="23" t="s">
        <v>144</v>
      </c>
      <c r="L14" s="26" t="s">
        <v>49</v>
      </c>
      <c r="M14" s="23" t="s">
        <v>46</v>
      </c>
      <c r="N14" s="23" t="s">
        <v>47</v>
      </c>
      <c r="O14" s="23" t="s">
        <v>48</v>
      </c>
      <c r="P14" s="23" t="s">
        <v>144</v>
      </c>
    </row>
    <row r="15" spans="1:16" ht="13.5" thickBot="1">
      <c r="A15" s="27" t="s">
        <v>15</v>
      </c>
      <c r="B15" s="27"/>
      <c r="C15" s="27"/>
      <c r="D15" s="27"/>
      <c r="E15" s="28"/>
      <c r="F15" s="27" t="s">
        <v>50</v>
      </c>
      <c r="G15" s="27" t="s">
        <v>145</v>
      </c>
      <c r="H15" s="27" t="s">
        <v>144</v>
      </c>
      <c r="I15" s="27" t="s">
        <v>144</v>
      </c>
      <c r="J15" s="27" t="s">
        <v>144</v>
      </c>
      <c r="K15" s="27"/>
      <c r="L15" s="29" t="s">
        <v>50</v>
      </c>
      <c r="M15" s="27" t="s">
        <v>144</v>
      </c>
      <c r="N15" s="27" t="s">
        <v>144</v>
      </c>
      <c r="O15" s="27" t="s">
        <v>144</v>
      </c>
      <c r="P15" s="27"/>
    </row>
    <row r="16" spans="1:16" ht="13.5" thickBot="1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</row>
    <row r="17" spans="1:17" ht="12.75">
      <c r="A17" s="31" t="s">
        <v>229</v>
      </c>
      <c r="B17" s="38" t="s">
        <v>68</v>
      </c>
      <c r="C17" s="39" t="s">
        <v>69</v>
      </c>
      <c r="D17" s="38" t="s">
        <v>8</v>
      </c>
      <c r="E17" s="12">
        <v>120</v>
      </c>
      <c r="F17" s="12">
        <v>0.37</v>
      </c>
      <c r="G17" s="12">
        <v>5.5</v>
      </c>
      <c r="H17" s="12">
        <f>F17*G17</f>
        <v>2.035</v>
      </c>
      <c r="I17" s="39"/>
      <c r="J17" s="12">
        <v>0.2</v>
      </c>
      <c r="K17" s="12">
        <f>H17+J17+I17</f>
        <v>2.2350000000000003</v>
      </c>
      <c r="L17" s="12">
        <f>E17*F17</f>
        <v>44.4</v>
      </c>
      <c r="M17" s="12">
        <f>E17*H17</f>
        <v>244.20000000000002</v>
      </c>
      <c r="N17" s="12"/>
      <c r="O17" s="12">
        <f>E17*J17</f>
        <v>24</v>
      </c>
      <c r="P17" s="12">
        <f>M17+N17+O17</f>
        <v>268.20000000000005</v>
      </c>
      <c r="Q17" s="12"/>
    </row>
    <row r="18" spans="1:17" ht="12.75">
      <c r="A18" s="2"/>
      <c r="B18" s="9"/>
      <c r="C18" s="11" t="s">
        <v>70</v>
      </c>
      <c r="D18" s="9"/>
      <c r="E18" s="10"/>
      <c r="F18" s="12"/>
      <c r="G18" s="12"/>
      <c r="H18" s="12"/>
      <c r="I18" s="11"/>
      <c r="J18" s="70"/>
      <c r="K18" s="12"/>
      <c r="L18" s="12"/>
      <c r="M18" s="12"/>
      <c r="N18" s="12"/>
      <c r="O18" s="12"/>
      <c r="P18" s="12"/>
      <c r="Q18" s="10"/>
    </row>
    <row r="19" spans="1:17" ht="12.75">
      <c r="A19" s="2" t="s">
        <v>230</v>
      </c>
      <c r="B19" s="9" t="s">
        <v>7</v>
      </c>
      <c r="C19" s="11" t="s">
        <v>71</v>
      </c>
      <c r="D19" s="9" t="s">
        <v>9</v>
      </c>
      <c r="E19" s="40">
        <v>193.6</v>
      </c>
      <c r="F19" s="12">
        <v>0.4</v>
      </c>
      <c r="G19" s="12">
        <v>5.5</v>
      </c>
      <c r="H19" s="12">
        <f aca="true" t="shared" si="0" ref="H19:H33">F19*G19</f>
        <v>2.2</v>
      </c>
      <c r="I19" s="11"/>
      <c r="J19" s="10">
        <v>1.4</v>
      </c>
      <c r="K19" s="12">
        <f aca="true" t="shared" si="1" ref="K19:K24">H19+J19+I19</f>
        <v>3.6</v>
      </c>
      <c r="L19" s="12">
        <f aca="true" t="shared" si="2" ref="L19:L24">E19*F19</f>
        <v>77.44</v>
      </c>
      <c r="M19" s="12">
        <f aca="true" t="shared" si="3" ref="M19:M24">E19*H19</f>
        <v>425.92</v>
      </c>
      <c r="N19" s="12"/>
      <c r="O19" s="12">
        <f aca="true" t="shared" si="4" ref="O19:O24">E19*J19</f>
        <v>271.03999999999996</v>
      </c>
      <c r="P19" s="12">
        <f aca="true" t="shared" si="5" ref="P19:P24">M19+N19+O19</f>
        <v>696.96</v>
      </c>
      <c r="Q19" s="40"/>
    </row>
    <row r="20" spans="1:17" ht="12.75">
      <c r="A20" s="2" t="s">
        <v>234</v>
      </c>
      <c r="B20" s="9" t="s">
        <v>7</v>
      </c>
      <c r="C20" s="11" t="s">
        <v>72</v>
      </c>
      <c r="D20" s="9" t="s">
        <v>62</v>
      </c>
      <c r="E20" s="10">
        <v>21</v>
      </c>
      <c r="F20" s="12">
        <v>1.1</v>
      </c>
      <c r="G20" s="12">
        <v>5.5</v>
      </c>
      <c r="H20" s="12">
        <f t="shared" si="0"/>
        <v>6.050000000000001</v>
      </c>
      <c r="I20" s="11"/>
      <c r="J20" s="10">
        <v>1.1</v>
      </c>
      <c r="K20" s="12">
        <f t="shared" si="1"/>
        <v>7.15</v>
      </c>
      <c r="L20" s="12">
        <f t="shared" si="2"/>
        <v>23.1</v>
      </c>
      <c r="M20" s="12">
        <f t="shared" si="3"/>
        <v>127.05000000000001</v>
      </c>
      <c r="N20" s="12"/>
      <c r="O20" s="12">
        <f t="shared" si="4"/>
        <v>23.1</v>
      </c>
      <c r="P20" s="12">
        <f t="shared" si="5"/>
        <v>150.15</v>
      </c>
      <c r="Q20" s="10"/>
    </row>
    <row r="21" spans="1:17" ht="12.75">
      <c r="A21" s="2" t="s">
        <v>231</v>
      </c>
      <c r="B21" s="9" t="s">
        <v>7</v>
      </c>
      <c r="C21" s="11" t="s">
        <v>73</v>
      </c>
      <c r="D21" s="9" t="s">
        <v>74</v>
      </c>
      <c r="E21" s="10">
        <v>105</v>
      </c>
      <c r="F21" s="12">
        <v>0.07</v>
      </c>
      <c r="G21" s="12">
        <v>5.5</v>
      </c>
      <c r="H21" s="12">
        <f t="shared" si="0"/>
        <v>0.385</v>
      </c>
      <c r="I21" s="9">
        <v>0.2</v>
      </c>
      <c r="J21" s="10">
        <v>0.3</v>
      </c>
      <c r="K21" s="12">
        <f t="shared" si="1"/>
        <v>0.885</v>
      </c>
      <c r="L21" s="12">
        <f t="shared" si="2"/>
        <v>7.3500000000000005</v>
      </c>
      <c r="M21" s="12">
        <f t="shared" si="3"/>
        <v>40.425000000000004</v>
      </c>
      <c r="N21" s="12">
        <f>E21*I21</f>
        <v>21</v>
      </c>
      <c r="O21" s="12">
        <f t="shared" si="4"/>
        <v>31.5</v>
      </c>
      <c r="P21" s="12">
        <f t="shared" si="5"/>
        <v>92.92500000000001</v>
      </c>
      <c r="Q21" s="10"/>
    </row>
    <row r="22" spans="1:17" ht="12.75">
      <c r="A22" s="2" t="s">
        <v>235</v>
      </c>
      <c r="B22" s="9" t="s">
        <v>7</v>
      </c>
      <c r="C22" s="11" t="s">
        <v>75</v>
      </c>
      <c r="D22" s="9" t="s">
        <v>9</v>
      </c>
      <c r="E22" s="40">
        <v>193.6</v>
      </c>
      <c r="F22" s="12">
        <v>0.4</v>
      </c>
      <c r="G22" s="12">
        <v>5.5</v>
      </c>
      <c r="H22" s="12">
        <f t="shared" si="0"/>
        <v>2.2</v>
      </c>
      <c r="I22" s="9"/>
      <c r="J22" s="10">
        <v>1.5</v>
      </c>
      <c r="K22" s="12">
        <f t="shared" si="1"/>
        <v>3.7</v>
      </c>
      <c r="L22" s="10">
        <f t="shared" si="2"/>
        <v>77.44</v>
      </c>
      <c r="M22" s="10">
        <f t="shared" si="3"/>
        <v>425.92</v>
      </c>
      <c r="N22" s="12"/>
      <c r="O22" s="10">
        <f t="shared" si="4"/>
        <v>290.4</v>
      </c>
      <c r="P22" s="12">
        <f t="shared" si="5"/>
        <v>716.3199999999999</v>
      </c>
      <c r="Q22" s="40"/>
    </row>
    <row r="23" spans="1:17" ht="12.75">
      <c r="A23" s="2" t="s">
        <v>236</v>
      </c>
      <c r="B23" s="9" t="s">
        <v>7</v>
      </c>
      <c r="C23" s="11" t="s">
        <v>76</v>
      </c>
      <c r="D23" s="9" t="s">
        <v>9</v>
      </c>
      <c r="E23" s="40">
        <v>193.6</v>
      </c>
      <c r="F23" s="12">
        <v>0.4</v>
      </c>
      <c r="G23" s="12">
        <v>5.5</v>
      </c>
      <c r="H23" s="12">
        <f t="shared" si="0"/>
        <v>2.2</v>
      </c>
      <c r="I23" s="9"/>
      <c r="J23" s="10">
        <v>1.2</v>
      </c>
      <c r="K23" s="12">
        <f t="shared" si="1"/>
        <v>3.4000000000000004</v>
      </c>
      <c r="L23" s="10">
        <f t="shared" si="2"/>
        <v>77.44</v>
      </c>
      <c r="M23" s="10">
        <f t="shared" si="3"/>
        <v>425.92</v>
      </c>
      <c r="N23" s="12"/>
      <c r="O23" s="10">
        <f t="shared" si="4"/>
        <v>232.32</v>
      </c>
      <c r="P23" s="12">
        <f t="shared" si="5"/>
        <v>658.24</v>
      </c>
      <c r="Q23" s="40"/>
    </row>
    <row r="24" spans="1:17" ht="12.75">
      <c r="A24" s="2" t="s">
        <v>232</v>
      </c>
      <c r="B24" s="9" t="s">
        <v>7</v>
      </c>
      <c r="C24" s="11" t="s">
        <v>77</v>
      </c>
      <c r="D24" s="9" t="s">
        <v>62</v>
      </c>
      <c r="E24" s="10">
        <v>92</v>
      </c>
      <c r="F24" s="12">
        <v>1.3</v>
      </c>
      <c r="G24" s="12">
        <v>5.5</v>
      </c>
      <c r="H24" s="12">
        <f t="shared" si="0"/>
        <v>7.15</v>
      </c>
      <c r="I24" s="11"/>
      <c r="J24" s="10">
        <v>1.25</v>
      </c>
      <c r="K24" s="12">
        <f t="shared" si="1"/>
        <v>8.4</v>
      </c>
      <c r="L24" s="12">
        <f t="shared" si="2"/>
        <v>119.60000000000001</v>
      </c>
      <c r="M24" s="12">
        <f t="shared" si="3"/>
        <v>657.8000000000001</v>
      </c>
      <c r="N24" s="12"/>
      <c r="O24" s="12">
        <f t="shared" si="4"/>
        <v>115</v>
      </c>
      <c r="P24" s="12">
        <f t="shared" si="5"/>
        <v>772.8000000000001</v>
      </c>
      <c r="Q24" s="10"/>
    </row>
    <row r="25" spans="1:17" ht="12.75">
      <c r="A25" s="2"/>
      <c r="B25" s="9"/>
      <c r="C25" s="11" t="s">
        <v>78</v>
      </c>
      <c r="D25" s="9"/>
      <c r="E25" s="10"/>
      <c r="F25" s="12"/>
      <c r="G25" s="12"/>
      <c r="H25" s="12"/>
      <c r="I25" s="9"/>
      <c r="J25" s="10"/>
      <c r="K25" s="12"/>
      <c r="L25" s="10"/>
      <c r="M25" s="10"/>
      <c r="N25" s="12"/>
      <c r="O25" s="10"/>
      <c r="P25" s="12"/>
      <c r="Q25" s="10"/>
    </row>
    <row r="26" spans="1:17" ht="12.75">
      <c r="A26" s="2" t="s">
        <v>237</v>
      </c>
      <c r="B26" s="9" t="s">
        <v>7</v>
      </c>
      <c r="C26" s="11" t="s">
        <v>73</v>
      </c>
      <c r="D26" s="9" t="s">
        <v>74</v>
      </c>
      <c r="E26" s="40">
        <v>306</v>
      </c>
      <c r="F26" s="12">
        <v>0.06</v>
      </c>
      <c r="G26" s="12">
        <v>5.5</v>
      </c>
      <c r="H26" s="12">
        <f t="shared" si="0"/>
        <v>0.32999999999999996</v>
      </c>
      <c r="I26" s="9">
        <v>0.2</v>
      </c>
      <c r="J26" s="10">
        <v>0.25</v>
      </c>
      <c r="K26" s="12">
        <f>H26+J26+I26</f>
        <v>0.78</v>
      </c>
      <c r="L26" s="12">
        <f>E26*F26</f>
        <v>18.36</v>
      </c>
      <c r="M26" s="12">
        <f>E26*H26</f>
        <v>100.97999999999999</v>
      </c>
      <c r="N26" s="12">
        <f>E26*I26</f>
        <v>61.2</v>
      </c>
      <c r="O26" s="12">
        <f>E26*J26</f>
        <v>76.5</v>
      </c>
      <c r="P26" s="12">
        <f>M26+N26+O26</f>
        <v>238.68</v>
      </c>
      <c r="Q26" s="40"/>
    </row>
    <row r="27" spans="1:17" ht="12.75">
      <c r="A27" s="2" t="s">
        <v>233</v>
      </c>
      <c r="B27" s="9" t="s">
        <v>7</v>
      </c>
      <c r="C27" s="11" t="s">
        <v>79</v>
      </c>
      <c r="D27" s="9" t="s">
        <v>8</v>
      </c>
      <c r="E27" s="40">
        <v>5</v>
      </c>
      <c r="F27" s="12">
        <v>0.28</v>
      </c>
      <c r="G27" s="12">
        <v>5.5</v>
      </c>
      <c r="H27" s="12">
        <f t="shared" si="0"/>
        <v>1.54</v>
      </c>
      <c r="I27" s="55"/>
      <c r="J27" s="10">
        <v>3</v>
      </c>
      <c r="K27" s="12">
        <f>H27+J27+I27</f>
        <v>4.54</v>
      </c>
      <c r="L27" s="10">
        <f>E27*F27</f>
        <v>1.4000000000000001</v>
      </c>
      <c r="M27" s="10">
        <f>E27*H27</f>
        <v>7.7</v>
      </c>
      <c r="N27" s="12"/>
      <c r="O27" s="10">
        <f>E27*J27</f>
        <v>15</v>
      </c>
      <c r="P27" s="12">
        <f>M27+N27+O27</f>
        <v>22.7</v>
      </c>
      <c r="Q27" s="40"/>
    </row>
    <row r="28" spans="1:17" ht="12.75">
      <c r="A28" s="2"/>
      <c r="B28" s="9"/>
      <c r="C28" s="11" t="s">
        <v>80</v>
      </c>
      <c r="D28" s="9"/>
      <c r="E28" s="10"/>
      <c r="F28" s="12"/>
      <c r="G28" s="12"/>
      <c r="H28" s="12"/>
      <c r="I28" s="11"/>
      <c r="J28" s="10"/>
      <c r="K28" s="12"/>
      <c r="L28" s="10"/>
      <c r="M28" s="10"/>
      <c r="N28" s="12"/>
      <c r="O28" s="10"/>
      <c r="P28" s="12"/>
      <c r="Q28" s="10"/>
    </row>
    <row r="29" spans="1:17" ht="12.75">
      <c r="A29" s="9" t="s">
        <v>238</v>
      </c>
      <c r="B29" s="9" t="s">
        <v>7</v>
      </c>
      <c r="C29" s="11" t="s">
        <v>6</v>
      </c>
      <c r="D29" s="9" t="s">
        <v>8</v>
      </c>
      <c r="E29" s="10">
        <v>6</v>
      </c>
      <c r="F29" s="12">
        <v>0.21</v>
      </c>
      <c r="G29" s="12">
        <v>5.5</v>
      </c>
      <c r="H29" s="12">
        <f t="shared" si="0"/>
        <v>1.155</v>
      </c>
      <c r="I29" s="55"/>
      <c r="J29" s="10">
        <v>3</v>
      </c>
      <c r="K29" s="12">
        <f>H29+J29+I29</f>
        <v>4.155</v>
      </c>
      <c r="L29" s="10">
        <f>E29*F29</f>
        <v>1.26</v>
      </c>
      <c r="M29" s="10">
        <f>E29*H29</f>
        <v>6.93</v>
      </c>
      <c r="N29" s="12"/>
      <c r="O29" s="10">
        <f>E29*J29</f>
        <v>18</v>
      </c>
      <c r="P29" s="12">
        <f>M29+N29+O29</f>
        <v>24.93</v>
      </c>
      <c r="Q29" s="10"/>
    </row>
    <row r="30" spans="1:17" ht="12.75">
      <c r="A30" s="9"/>
      <c r="B30" s="9"/>
      <c r="C30" s="11" t="s">
        <v>184</v>
      </c>
      <c r="D30" s="9"/>
      <c r="E30" s="10"/>
      <c r="F30" s="12"/>
      <c r="G30" s="12"/>
      <c r="H30" s="12"/>
      <c r="I30" s="11"/>
      <c r="J30" s="70"/>
      <c r="K30" s="12"/>
      <c r="L30" s="12"/>
      <c r="M30" s="12"/>
      <c r="N30" s="12"/>
      <c r="O30" s="12"/>
      <c r="P30" s="12"/>
      <c r="Q30" s="10"/>
    </row>
    <row r="31" spans="1:17" ht="12.75">
      <c r="A31" s="9" t="s">
        <v>239</v>
      </c>
      <c r="B31" s="9" t="s">
        <v>7</v>
      </c>
      <c r="C31" s="11" t="s">
        <v>81</v>
      </c>
      <c r="D31" s="9" t="s">
        <v>82</v>
      </c>
      <c r="E31" s="40">
        <v>2</v>
      </c>
      <c r="F31" s="12">
        <v>0.5</v>
      </c>
      <c r="G31" s="12">
        <v>5.5</v>
      </c>
      <c r="H31" s="12">
        <f t="shared" si="0"/>
        <v>2.75</v>
      </c>
      <c r="I31" s="11"/>
      <c r="J31" s="10">
        <v>2.6</v>
      </c>
      <c r="K31" s="12">
        <f>H31+J31+I31</f>
        <v>5.35</v>
      </c>
      <c r="L31" s="10">
        <f>E31*F31</f>
        <v>1</v>
      </c>
      <c r="M31" s="10">
        <f>E31*H31</f>
        <v>5.5</v>
      </c>
      <c r="N31" s="12"/>
      <c r="O31" s="10">
        <f>E31*J31</f>
        <v>5.2</v>
      </c>
      <c r="P31" s="12">
        <f>M31+N31+O31</f>
        <v>10.7</v>
      </c>
      <c r="Q31" s="40"/>
    </row>
    <row r="32" spans="1:17" ht="12.75">
      <c r="A32" s="9"/>
      <c r="B32" s="9"/>
      <c r="C32" s="11" t="s">
        <v>83</v>
      </c>
      <c r="D32" s="9"/>
      <c r="E32" s="40"/>
      <c r="F32" s="12"/>
      <c r="G32" s="12"/>
      <c r="H32" s="12"/>
      <c r="I32" s="11"/>
      <c r="J32" s="10"/>
      <c r="K32" s="12"/>
      <c r="L32" s="10"/>
      <c r="M32" s="10"/>
      <c r="N32" s="12"/>
      <c r="O32" s="10"/>
      <c r="P32" s="12"/>
      <c r="Q32" s="40"/>
    </row>
    <row r="33" spans="1:17" ht="12.75">
      <c r="A33" s="9" t="s">
        <v>240</v>
      </c>
      <c r="B33" s="9" t="s">
        <v>7</v>
      </c>
      <c r="C33" s="11" t="s">
        <v>84</v>
      </c>
      <c r="D33" s="9" t="s">
        <v>74</v>
      </c>
      <c r="E33" s="40">
        <v>15</v>
      </c>
      <c r="F33" s="12">
        <v>0.05</v>
      </c>
      <c r="G33" s="12">
        <v>5.5</v>
      </c>
      <c r="H33" s="12">
        <f t="shared" si="0"/>
        <v>0.275</v>
      </c>
      <c r="I33" s="9">
        <v>0.2</v>
      </c>
      <c r="J33" s="10">
        <v>0.3</v>
      </c>
      <c r="K33" s="12">
        <f>H33+J33+I33</f>
        <v>0.7749999999999999</v>
      </c>
      <c r="L33" s="12">
        <f>E33*F33</f>
        <v>0.75</v>
      </c>
      <c r="M33" s="12">
        <f>E33*H33</f>
        <v>4.125</v>
      </c>
      <c r="N33" s="12">
        <f>E33*I33</f>
        <v>3</v>
      </c>
      <c r="O33" s="12">
        <f>E33*J33</f>
        <v>4.5</v>
      </c>
      <c r="P33" s="12">
        <f>M33+N33+O33</f>
        <v>11.625</v>
      </c>
      <c r="Q33" s="40"/>
    </row>
    <row r="34" spans="1:16" ht="12.75">
      <c r="A34" s="2"/>
      <c r="B34" s="33"/>
      <c r="C34" s="7" t="s">
        <v>16</v>
      </c>
      <c r="D34" s="7" t="s">
        <v>144</v>
      </c>
      <c r="E34" s="7"/>
      <c r="F34" s="34"/>
      <c r="G34" s="34"/>
      <c r="H34" s="5"/>
      <c r="I34" s="34"/>
      <c r="J34" s="5"/>
      <c r="K34" s="5"/>
      <c r="L34" s="8">
        <f>SUM(L17:L33)</f>
        <v>449.53999999999996</v>
      </c>
      <c r="M34" s="8">
        <f>SUM(M17:M33)</f>
        <v>2472.47</v>
      </c>
      <c r="N34" s="8">
        <f>SUM(N17:N33)</f>
        <v>85.2</v>
      </c>
      <c r="O34" s="8">
        <f>SUM(O17:O33)</f>
        <v>1106.56</v>
      </c>
      <c r="P34" s="8">
        <f>SUM(P17:P33)</f>
        <v>3664.2299999999996</v>
      </c>
    </row>
    <row r="35" spans="1:16" ht="12.75">
      <c r="A35" s="2"/>
      <c r="B35" s="2"/>
      <c r="C35" s="323" t="s">
        <v>20</v>
      </c>
      <c r="D35" s="323"/>
      <c r="E35" s="323"/>
      <c r="F35" s="323"/>
      <c r="G35" s="323"/>
      <c r="H35" s="323"/>
      <c r="I35" s="323"/>
      <c r="J35" s="323"/>
      <c r="K35" s="323"/>
      <c r="L35" s="4"/>
      <c r="M35" s="4"/>
      <c r="N35" s="10">
        <f>N34*3%</f>
        <v>2.556</v>
      </c>
      <c r="O35" s="3"/>
      <c r="P35" s="2"/>
    </row>
    <row r="36" spans="1:16" ht="12.75">
      <c r="A36" s="2"/>
      <c r="B36" s="2"/>
      <c r="C36" s="323" t="s">
        <v>16</v>
      </c>
      <c r="D36" s="323"/>
      <c r="E36" s="323"/>
      <c r="F36" s="323"/>
      <c r="G36" s="323"/>
      <c r="H36" s="323"/>
      <c r="I36" s="323"/>
      <c r="J36" s="323"/>
      <c r="K36" s="323"/>
      <c r="L36" s="4"/>
      <c r="M36" s="4"/>
      <c r="N36" s="4">
        <f>SUM(N34:N35)</f>
        <v>87.756</v>
      </c>
      <c r="O36" s="4"/>
      <c r="P36" s="2"/>
    </row>
    <row r="37" spans="1:16" ht="12.75">
      <c r="A37" s="2"/>
      <c r="B37" s="2"/>
      <c r="C37" s="323" t="s">
        <v>141</v>
      </c>
      <c r="D37" s="323"/>
      <c r="E37" s="323"/>
      <c r="F37" s="323"/>
      <c r="G37" s="323"/>
      <c r="H37" s="323"/>
      <c r="I37" s="323"/>
      <c r="J37" s="323"/>
      <c r="K37" s="323"/>
      <c r="L37" s="4"/>
      <c r="M37" s="4"/>
      <c r="N37" s="10">
        <f>N36*3%</f>
        <v>2.63268</v>
      </c>
      <c r="O37" s="3"/>
      <c r="P37" s="2"/>
    </row>
    <row r="38" spans="1:16" ht="12.75">
      <c r="A38" s="2"/>
      <c r="B38" s="2"/>
      <c r="C38" s="334" t="s">
        <v>17</v>
      </c>
      <c r="D38" s="334"/>
      <c r="E38" s="334"/>
      <c r="F38" s="334"/>
      <c r="G38" s="334"/>
      <c r="H38" s="334"/>
      <c r="I38" s="334"/>
      <c r="J38" s="334"/>
      <c r="K38" s="334"/>
      <c r="L38" s="10">
        <f>SUM(L34)</f>
        <v>449.53999999999996</v>
      </c>
      <c r="M38" s="8">
        <f>SUM(M34)</f>
        <v>2472.47</v>
      </c>
      <c r="N38" s="8">
        <f>SUM(N36:N37)</f>
        <v>90.38868</v>
      </c>
      <c r="O38" s="8">
        <f>SUM(O34)</f>
        <v>1106.56</v>
      </c>
      <c r="P38" s="8">
        <f>M38+N38+O38</f>
        <v>3669.4186799999998</v>
      </c>
    </row>
    <row r="39" spans="1:16" ht="12.75">
      <c r="A39" s="328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</row>
    <row r="40" spans="1:16" ht="12.75">
      <c r="A40" s="333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15"/>
      <c r="N40" s="15"/>
      <c r="O40" s="15"/>
      <c r="P40" s="15"/>
    </row>
    <row r="41" spans="1:16" ht="12.75">
      <c r="A41" s="322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</row>
    <row r="42" spans="1:17" ht="15.75">
      <c r="A42" s="231" t="s">
        <v>51</v>
      </c>
      <c r="B42" s="231"/>
      <c r="C42" s="242" t="s">
        <v>276</v>
      </c>
      <c r="D42" s="242"/>
      <c r="E42" s="242"/>
      <c r="F42" s="231"/>
      <c r="G42" s="231"/>
      <c r="H42" s="231"/>
      <c r="I42" s="231"/>
      <c r="J42" s="231"/>
      <c r="Q42" s="37"/>
    </row>
    <row r="43" spans="1:17" ht="15.75">
      <c r="A43" s="231"/>
      <c r="B43" s="231"/>
      <c r="C43" s="250" t="s">
        <v>52</v>
      </c>
      <c r="D43" s="250"/>
      <c r="E43" s="250"/>
      <c r="F43" s="231"/>
      <c r="G43" s="231"/>
      <c r="H43" s="231"/>
      <c r="I43" s="231"/>
      <c r="J43" s="231"/>
      <c r="Q43" s="37"/>
    </row>
    <row r="44" spans="1:16" ht="12.75">
      <c r="A44" s="32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</row>
    <row r="45" spans="1:16" ht="12.75">
      <c r="A45" s="1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2.75">
      <c r="A46" s="1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2.75">
      <c r="A47" s="1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2.75">
      <c r="A48" s="1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2.75">
      <c r="A49" s="1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</sheetData>
  <sheetProtection/>
  <mergeCells count="36">
    <mergeCell ref="C42:E42"/>
    <mergeCell ref="A43:B43"/>
    <mergeCell ref="C43:E43"/>
    <mergeCell ref="F42:G42"/>
    <mergeCell ref="H42:J42"/>
    <mergeCell ref="F43:J43"/>
    <mergeCell ref="J10:K10"/>
    <mergeCell ref="A44:P44"/>
    <mergeCell ref="A39:P39"/>
    <mergeCell ref="A11:P11"/>
    <mergeCell ref="F12:K12"/>
    <mergeCell ref="C35:K35"/>
    <mergeCell ref="A40:L40"/>
    <mergeCell ref="A41:P41"/>
    <mergeCell ref="C38:K38"/>
    <mergeCell ref="A42:B42"/>
    <mergeCell ref="C37:K37"/>
    <mergeCell ref="C36:K36"/>
    <mergeCell ref="A10:I10"/>
    <mergeCell ref="A7:B7"/>
    <mergeCell ref="A8:B8"/>
    <mergeCell ref="C8:P8"/>
    <mergeCell ref="O10:P10"/>
    <mergeCell ref="D9:E9"/>
    <mergeCell ref="F9:H9"/>
    <mergeCell ref="I9:L9"/>
    <mergeCell ref="M9:N9"/>
    <mergeCell ref="A6:B6"/>
    <mergeCell ref="C6:O6"/>
    <mergeCell ref="A9:B9"/>
    <mergeCell ref="A1:P1"/>
    <mergeCell ref="A2:P2"/>
    <mergeCell ref="A3:P3"/>
    <mergeCell ref="A4:P4"/>
    <mergeCell ref="A5:B5"/>
    <mergeCell ref="C5:O5"/>
  </mergeCells>
  <printOptions gridLines="1"/>
  <pageMargins left="0.45" right="0.4" top="0.52" bottom="0.54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129"/>
  <sheetViews>
    <sheetView view="pageBreakPreview" zoomScaleSheetLayoutView="100" zoomScalePageLayoutView="0" workbookViewId="0" topLeftCell="A1">
      <selection activeCell="A49" sqref="A49:IV50"/>
    </sheetView>
  </sheetViews>
  <sheetFormatPr defaultColWidth="9.00390625" defaultRowHeight="12.75"/>
  <cols>
    <col min="1" max="1" width="4.375" style="37" customWidth="1"/>
    <col min="2" max="2" width="10.625" style="37" customWidth="1"/>
    <col min="3" max="3" width="34.00390625" style="37" customWidth="1"/>
    <col min="4" max="4" width="6.00390625" style="37" customWidth="1"/>
    <col min="5" max="5" width="7.00390625" style="37" customWidth="1"/>
    <col min="6" max="6" width="5.375" style="37" customWidth="1"/>
    <col min="7" max="7" width="7.875" style="37" customWidth="1"/>
    <col min="8" max="8" width="6.375" style="37" customWidth="1"/>
    <col min="9" max="10" width="6.125" style="37" customWidth="1"/>
    <col min="11" max="11" width="6.625" style="37" customWidth="1"/>
    <col min="12" max="12" width="7.625" style="37" customWidth="1"/>
    <col min="13" max="13" width="8.625" style="37" customWidth="1"/>
    <col min="14" max="14" width="7.625" style="37" customWidth="1"/>
    <col min="15" max="15" width="8.375" style="37" customWidth="1"/>
    <col min="16" max="16" width="8.125" style="37" customWidth="1"/>
    <col min="17" max="16384" width="9.125" style="37" customWidth="1"/>
  </cols>
  <sheetData>
    <row r="1" spans="1:16" ht="15.75" customHeight="1">
      <c r="A1" s="319" t="s">
        <v>172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ht="14.25">
      <c r="A2" s="320" t="s">
        <v>63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12.75">
      <c r="A3" s="321" t="s">
        <v>21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.7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7" ht="12.75">
      <c r="A5" s="317" t="s">
        <v>22</v>
      </c>
      <c r="B5" s="317"/>
      <c r="C5" s="318" t="str">
        <f>'Aprēķins -1'!C8:H8</f>
        <v>                                      SILTUMTRASES  IZBŪVE NO CESVAINES IELAS 7 LĪDZ RŪPNIECĪBAS IELAI 38, MADONĀ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53"/>
      <c r="Q5" s="69"/>
    </row>
    <row r="6" spans="1:17" ht="12.75">
      <c r="A6" s="317" t="s">
        <v>23</v>
      </c>
      <c r="B6" s="317"/>
      <c r="C6" s="318" t="str">
        <f>'Aprēķins -1'!C8:H8</f>
        <v>                                      SILTUMTRASES  IZBŪVE NO CESVAINES IELAS 7 LĪDZ RŪPNIECĪBAS IELAI 38, MADONĀ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53"/>
      <c r="Q6" s="69"/>
    </row>
    <row r="7" spans="1:17" ht="15">
      <c r="A7" s="317" t="s">
        <v>24</v>
      </c>
      <c r="B7" s="317"/>
      <c r="C7" s="67" t="str">
        <f>'Aprēķins -1'!C9:H9</f>
        <v>RŪPNIECĪBAS IELA 38, MADONA.</v>
      </c>
      <c r="D7" s="67"/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9"/>
    </row>
    <row r="8" spans="1:17" ht="12.75">
      <c r="A8" s="317" t="s">
        <v>25</v>
      </c>
      <c r="B8" s="317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69"/>
    </row>
    <row r="9" spans="1:17" ht="12.75">
      <c r="A9" s="317" t="s">
        <v>270</v>
      </c>
      <c r="B9" s="317"/>
      <c r="C9" s="16" t="s">
        <v>26</v>
      </c>
      <c r="D9" s="326" t="s">
        <v>61</v>
      </c>
      <c r="E9" s="326"/>
      <c r="F9" s="327" t="s">
        <v>27</v>
      </c>
      <c r="G9" s="327"/>
      <c r="H9" s="327"/>
      <c r="I9" s="321" t="s">
        <v>28</v>
      </c>
      <c r="J9" s="321"/>
      <c r="K9" s="321"/>
      <c r="L9" s="321"/>
      <c r="M9" s="315">
        <f>P45</f>
        <v>38209.13164</v>
      </c>
      <c r="N9" s="316"/>
      <c r="O9" s="13" t="s">
        <v>144</v>
      </c>
      <c r="P9" s="14"/>
      <c r="Q9" s="69"/>
    </row>
    <row r="10" spans="1:17" ht="12.75">
      <c r="A10" s="322"/>
      <c r="B10" s="322"/>
      <c r="C10" s="322"/>
      <c r="D10" s="322"/>
      <c r="E10" s="322"/>
      <c r="F10" s="322"/>
      <c r="G10" s="322"/>
      <c r="H10" s="322"/>
      <c r="I10" s="322"/>
      <c r="J10" s="322" t="s">
        <v>29</v>
      </c>
      <c r="K10" s="322"/>
      <c r="L10" s="17" t="s">
        <v>269</v>
      </c>
      <c r="M10" s="13" t="s">
        <v>30</v>
      </c>
      <c r="N10" s="54"/>
      <c r="O10" s="325" t="s">
        <v>179</v>
      </c>
      <c r="P10" s="325"/>
      <c r="Q10" s="69"/>
    </row>
    <row r="11" spans="1:16" ht="13.5" thickBo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</row>
    <row r="12" spans="1:17" ht="13.5" thickBot="1">
      <c r="A12" s="18" t="s">
        <v>31</v>
      </c>
      <c r="B12" s="18"/>
      <c r="C12" s="19"/>
      <c r="D12" s="18" t="s">
        <v>10</v>
      </c>
      <c r="E12" s="20" t="s">
        <v>11</v>
      </c>
      <c r="F12" s="330" t="s">
        <v>32</v>
      </c>
      <c r="G12" s="331"/>
      <c r="H12" s="331"/>
      <c r="I12" s="331"/>
      <c r="J12" s="331"/>
      <c r="K12" s="332"/>
      <c r="L12" s="21"/>
      <c r="M12" s="21"/>
      <c r="N12" s="21" t="s">
        <v>33</v>
      </c>
      <c r="O12" s="21" t="s">
        <v>12</v>
      </c>
      <c r="P12" s="22"/>
      <c r="Q12" s="69"/>
    </row>
    <row r="13" spans="1:17" ht="12.75">
      <c r="A13" s="23" t="s">
        <v>34</v>
      </c>
      <c r="B13" s="23" t="s">
        <v>35</v>
      </c>
      <c r="C13" s="23" t="s">
        <v>36</v>
      </c>
      <c r="D13" s="23" t="s">
        <v>13</v>
      </c>
      <c r="E13" s="24" t="s">
        <v>14</v>
      </c>
      <c r="F13" s="23" t="s">
        <v>37</v>
      </c>
      <c r="G13" s="18" t="s">
        <v>38</v>
      </c>
      <c r="H13" s="18" t="s">
        <v>39</v>
      </c>
      <c r="I13" s="18" t="s">
        <v>40</v>
      </c>
      <c r="J13" s="18" t="s">
        <v>41</v>
      </c>
      <c r="K13" s="18" t="s">
        <v>42</v>
      </c>
      <c r="L13" s="25" t="s">
        <v>43</v>
      </c>
      <c r="M13" s="18" t="s">
        <v>39</v>
      </c>
      <c r="N13" s="18" t="s">
        <v>40</v>
      </c>
      <c r="O13" s="18" t="s">
        <v>41</v>
      </c>
      <c r="P13" s="18" t="s">
        <v>42</v>
      </c>
      <c r="Q13" s="69"/>
    </row>
    <row r="14" spans="1:17" ht="12.75">
      <c r="A14" s="23"/>
      <c r="B14" s="23"/>
      <c r="C14" s="23"/>
      <c r="D14" s="23"/>
      <c r="E14" s="24"/>
      <c r="F14" s="23" t="s">
        <v>44</v>
      </c>
      <c r="G14" s="23" t="s">
        <v>45</v>
      </c>
      <c r="H14" s="23" t="s">
        <v>46</v>
      </c>
      <c r="I14" s="23" t="s">
        <v>47</v>
      </c>
      <c r="J14" s="23" t="s">
        <v>48</v>
      </c>
      <c r="K14" s="23" t="s">
        <v>144</v>
      </c>
      <c r="L14" s="26" t="s">
        <v>49</v>
      </c>
      <c r="M14" s="23" t="s">
        <v>46</v>
      </c>
      <c r="N14" s="23" t="s">
        <v>47</v>
      </c>
      <c r="O14" s="23" t="s">
        <v>48</v>
      </c>
      <c r="P14" s="23" t="s">
        <v>144</v>
      </c>
      <c r="Q14" s="69"/>
    </row>
    <row r="15" spans="1:17" ht="13.5" thickBot="1">
      <c r="A15" s="27" t="s">
        <v>15</v>
      </c>
      <c r="B15" s="27"/>
      <c r="C15" s="27"/>
      <c r="D15" s="27"/>
      <c r="E15" s="28"/>
      <c r="F15" s="27" t="s">
        <v>50</v>
      </c>
      <c r="G15" s="27" t="s">
        <v>145</v>
      </c>
      <c r="H15" s="27" t="s">
        <v>144</v>
      </c>
      <c r="I15" s="27" t="s">
        <v>144</v>
      </c>
      <c r="J15" s="27" t="s">
        <v>144</v>
      </c>
      <c r="K15" s="27"/>
      <c r="L15" s="29" t="s">
        <v>50</v>
      </c>
      <c r="M15" s="27" t="s">
        <v>144</v>
      </c>
      <c r="N15" s="27" t="s">
        <v>144</v>
      </c>
      <c r="O15" s="27" t="s">
        <v>144</v>
      </c>
      <c r="P15" s="27"/>
      <c r="Q15" s="69"/>
    </row>
    <row r="16" spans="1:16" ht="13.5" thickBot="1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</row>
    <row r="17" spans="1:16" ht="12.75">
      <c r="A17" s="38" t="s">
        <v>229</v>
      </c>
      <c r="B17" s="38" t="s">
        <v>68</v>
      </c>
      <c r="C17" s="39" t="s">
        <v>104</v>
      </c>
      <c r="D17" s="38" t="s">
        <v>62</v>
      </c>
      <c r="E17" s="41">
        <v>2142</v>
      </c>
      <c r="F17" s="12">
        <v>0.26</v>
      </c>
      <c r="G17" s="12">
        <v>5.5</v>
      </c>
      <c r="H17" s="12">
        <f>F17*G17</f>
        <v>1.4300000000000002</v>
      </c>
      <c r="I17" s="39"/>
      <c r="J17" s="12">
        <v>10</v>
      </c>
      <c r="K17" s="12">
        <f>H17+I17+J17</f>
        <v>11.43</v>
      </c>
      <c r="L17" s="12">
        <f>E17*F17</f>
        <v>556.9200000000001</v>
      </c>
      <c r="M17" s="12">
        <f>E17*H17</f>
        <v>3063.0600000000004</v>
      </c>
      <c r="N17" s="39"/>
      <c r="O17" s="12">
        <f>E17*J17</f>
        <v>21420</v>
      </c>
      <c r="P17" s="12">
        <f>M17+N17+O17</f>
        <v>24483.06</v>
      </c>
    </row>
    <row r="18" spans="1:16" ht="12.75">
      <c r="A18" s="9" t="s">
        <v>65</v>
      </c>
      <c r="B18" s="9"/>
      <c r="C18" s="11" t="s">
        <v>105</v>
      </c>
      <c r="D18" s="9"/>
      <c r="E18" s="10"/>
      <c r="F18" s="38"/>
      <c r="G18" s="12"/>
      <c r="H18" s="12"/>
      <c r="I18" s="11"/>
      <c r="J18" s="9"/>
      <c r="K18" s="12"/>
      <c r="L18" s="12"/>
      <c r="M18" s="12"/>
      <c r="N18" s="11"/>
      <c r="O18" s="12"/>
      <c r="P18" s="12"/>
    </row>
    <row r="19" spans="1:16" ht="12.75">
      <c r="A19" s="9"/>
      <c r="B19" s="9"/>
      <c r="C19" s="11" t="s">
        <v>106</v>
      </c>
      <c r="D19" s="9"/>
      <c r="E19" s="10"/>
      <c r="F19" s="38"/>
      <c r="G19" s="12"/>
      <c r="H19" s="12"/>
      <c r="I19" s="11"/>
      <c r="J19" s="9"/>
      <c r="K19" s="12"/>
      <c r="L19" s="12"/>
      <c r="M19" s="12"/>
      <c r="N19" s="11"/>
      <c r="O19" s="12"/>
      <c r="P19" s="12"/>
    </row>
    <row r="20" spans="1:16" ht="12.75">
      <c r="A20" s="9" t="s">
        <v>230</v>
      </c>
      <c r="B20" s="9" t="s">
        <v>7</v>
      </c>
      <c r="C20" s="11" t="s">
        <v>107</v>
      </c>
      <c r="D20" s="9" t="s">
        <v>62</v>
      </c>
      <c r="E20" s="10">
        <v>145</v>
      </c>
      <c r="F20" s="12">
        <v>1.1</v>
      </c>
      <c r="G20" s="12">
        <v>5.5</v>
      </c>
      <c r="H20" s="12">
        <f>F20*G20</f>
        <v>6.050000000000001</v>
      </c>
      <c r="I20" s="11"/>
      <c r="J20" s="9"/>
      <c r="K20" s="12">
        <f>H20+I20+J20</f>
        <v>6.050000000000001</v>
      </c>
      <c r="L20" s="12">
        <f>E20*F20</f>
        <v>159.5</v>
      </c>
      <c r="M20" s="12">
        <f>E20*H20</f>
        <v>877.2500000000001</v>
      </c>
      <c r="N20" s="11"/>
      <c r="O20" s="12"/>
      <c r="P20" s="12">
        <f>M20+N20+O20</f>
        <v>877.2500000000001</v>
      </c>
    </row>
    <row r="21" spans="1:16" ht="12.75">
      <c r="A21" s="9" t="s">
        <v>234</v>
      </c>
      <c r="B21" s="9" t="s">
        <v>7</v>
      </c>
      <c r="C21" s="11" t="s">
        <v>108</v>
      </c>
      <c r="D21" s="9" t="s">
        <v>62</v>
      </c>
      <c r="E21" s="10">
        <v>97.3</v>
      </c>
      <c r="F21" s="12">
        <v>0.85</v>
      </c>
      <c r="G21" s="12">
        <v>5.5</v>
      </c>
      <c r="H21" s="12">
        <f>F21*G21</f>
        <v>4.675</v>
      </c>
      <c r="I21" s="10"/>
      <c r="J21" s="10">
        <v>3</v>
      </c>
      <c r="K21" s="12">
        <f>H21+I21+J21</f>
        <v>7.675</v>
      </c>
      <c r="L21" s="12">
        <f>E21*F21</f>
        <v>82.705</v>
      </c>
      <c r="M21" s="12">
        <f>E21*H21</f>
        <v>454.8775</v>
      </c>
      <c r="N21" s="10"/>
      <c r="O21" s="12">
        <f>E21*J21</f>
        <v>291.9</v>
      </c>
      <c r="P21" s="12">
        <f>M21+N21+O21</f>
        <v>746.7774999999999</v>
      </c>
    </row>
    <row r="22" spans="1:16" ht="12.75">
      <c r="A22" s="9" t="s">
        <v>65</v>
      </c>
      <c r="B22" s="9"/>
      <c r="C22" s="11" t="s">
        <v>109</v>
      </c>
      <c r="D22" s="9"/>
      <c r="E22" s="10"/>
      <c r="F22" s="38"/>
      <c r="G22" s="12"/>
      <c r="H22" s="12"/>
      <c r="I22" s="11"/>
      <c r="J22" s="9"/>
      <c r="K22" s="12"/>
      <c r="L22" s="12"/>
      <c r="M22" s="12"/>
      <c r="N22" s="10"/>
      <c r="O22" s="12"/>
      <c r="P22" s="12"/>
    </row>
    <row r="23" spans="1:16" ht="12.75">
      <c r="A23" s="9" t="s">
        <v>65</v>
      </c>
      <c r="B23" s="9"/>
      <c r="C23" s="11" t="s">
        <v>177</v>
      </c>
      <c r="D23" s="9"/>
      <c r="E23" s="10"/>
      <c r="F23" s="38"/>
      <c r="G23" s="12"/>
      <c r="H23" s="12"/>
      <c r="I23" s="11"/>
      <c r="J23" s="9"/>
      <c r="K23" s="12"/>
      <c r="L23" s="12"/>
      <c r="M23" s="12"/>
      <c r="N23" s="10"/>
      <c r="O23" s="12"/>
      <c r="P23" s="12"/>
    </row>
    <row r="24" spans="1:16" ht="12.75">
      <c r="A24" s="9"/>
      <c r="B24" s="9"/>
      <c r="C24" s="11" t="s">
        <v>110</v>
      </c>
      <c r="D24" s="9" t="s">
        <v>62</v>
      </c>
      <c r="E24" s="10">
        <v>97.3</v>
      </c>
      <c r="F24" s="38"/>
      <c r="G24" s="12"/>
      <c r="H24" s="12"/>
      <c r="I24" s="10">
        <v>5</v>
      </c>
      <c r="J24" s="9"/>
      <c r="K24" s="12">
        <f>H24+I24+J24</f>
        <v>5</v>
      </c>
      <c r="L24" s="12"/>
      <c r="M24" s="12"/>
      <c r="N24" s="10">
        <f>E24*I24</f>
        <v>486.5</v>
      </c>
      <c r="O24" s="12"/>
      <c r="P24" s="12">
        <f>M24+N24+O24</f>
        <v>486.5</v>
      </c>
    </row>
    <row r="25" spans="1:16" ht="12.75">
      <c r="A25" s="9" t="s">
        <v>231</v>
      </c>
      <c r="B25" s="9" t="s">
        <v>7</v>
      </c>
      <c r="C25" s="11" t="s">
        <v>111</v>
      </c>
      <c r="D25" s="9" t="s">
        <v>62</v>
      </c>
      <c r="E25" s="10">
        <v>208.2</v>
      </c>
      <c r="F25" s="12">
        <v>0.22</v>
      </c>
      <c r="G25" s="12">
        <v>5.5</v>
      </c>
      <c r="H25" s="12">
        <f>F25*G25</f>
        <v>1.21</v>
      </c>
      <c r="I25" s="10"/>
      <c r="J25" s="10">
        <v>3</v>
      </c>
      <c r="K25" s="12">
        <f>H25+I25+J25</f>
        <v>4.21</v>
      </c>
      <c r="L25" s="12">
        <f>E25*F25</f>
        <v>45.803999999999995</v>
      </c>
      <c r="M25" s="12">
        <f>E25*H25</f>
        <v>251.92199999999997</v>
      </c>
      <c r="N25" s="10"/>
      <c r="O25" s="12">
        <f>E25*J25</f>
        <v>624.5999999999999</v>
      </c>
      <c r="P25" s="12">
        <f>M25+N25+O25</f>
        <v>876.5219999999999</v>
      </c>
    </row>
    <row r="26" spans="1:16" ht="12.75">
      <c r="A26" s="9" t="s">
        <v>65</v>
      </c>
      <c r="B26" s="9"/>
      <c r="C26" s="11" t="s">
        <v>112</v>
      </c>
      <c r="D26" s="9"/>
      <c r="E26" s="10"/>
      <c r="F26" s="38"/>
      <c r="G26" s="12"/>
      <c r="H26" s="12"/>
      <c r="I26" s="10"/>
      <c r="J26" s="9"/>
      <c r="K26" s="12"/>
      <c r="L26" s="12"/>
      <c r="M26" s="12"/>
      <c r="N26" s="10"/>
      <c r="O26" s="12"/>
      <c r="P26" s="11"/>
    </row>
    <row r="27" spans="1:16" ht="12.75">
      <c r="A27" s="9" t="s">
        <v>65</v>
      </c>
      <c r="B27" s="9"/>
      <c r="C27" s="11" t="s">
        <v>178</v>
      </c>
      <c r="D27" s="9"/>
      <c r="E27" s="10"/>
      <c r="F27" s="38"/>
      <c r="G27" s="12"/>
      <c r="H27" s="12"/>
      <c r="I27" s="10"/>
      <c r="J27" s="9"/>
      <c r="K27" s="12"/>
      <c r="L27" s="12"/>
      <c r="M27" s="12"/>
      <c r="N27" s="10"/>
      <c r="O27" s="12"/>
      <c r="P27" s="11"/>
    </row>
    <row r="28" spans="1:16" ht="12.75">
      <c r="A28" s="9"/>
      <c r="B28" s="9"/>
      <c r="C28" s="11" t="s">
        <v>110</v>
      </c>
      <c r="D28" s="9" t="s">
        <v>62</v>
      </c>
      <c r="E28" s="10">
        <v>252</v>
      </c>
      <c r="F28" s="38"/>
      <c r="G28" s="12"/>
      <c r="H28" s="12"/>
      <c r="I28" s="10">
        <v>5</v>
      </c>
      <c r="J28" s="9"/>
      <c r="K28" s="12">
        <f>H28+I28+J28</f>
        <v>5</v>
      </c>
      <c r="L28" s="12"/>
      <c r="M28" s="12"/>
      <c r="N28" s="10">
        <f>E28*I28</f>
        <v>1260</v>
      </c>
      <c r="O28" s="12"/>
      <c r="P28" s="12">
        <f>M28+N28+O28</f>
        <v>1260</v>
      </c>
    </row>
    <row r="29" spans="1:16" ht="12.75">
      <c r="A29" s="9" t="s">
        <v>235</v>
      </c>
      <c r="B29" s="9" t="s">
        <v>7</v>
      </c>
      <c r="C29" s="11" t="s">
        <v>113</v>
      </c>
      <c r="D29" s="9" t="s">
        <v>62</v>
      </c>
      <c r="E29" s="40">
        <v>1842</v>
      </c>
      <c r="F29" s="12">
        <v>0.1</v>
      </c>
      <c r="G29" s="12">
        <v>5.5</v>
      </c>
      <c r="H29" s="12">
        <f>F29*G29</f>
        <v>0.55</v>
      </c>
      <c r="I29" s="10"/>
      <c r="J29" s="10">
        <v>1.6</v>
      </c>
      <c r="K29" s="12">
        <f>H29+I29+J29</f>
        <v>2.1500000000000004</v>
      </c>
      <c r="L29" s="12">
        <f>E29*F29</f>
        <v>184.20000000000002</v>
      </c>
      <c r="M29" s="12">
        <f>E29*H29</f>
        <v>1013.1000000000001</v>
      </c>
      <c r="N29" s="10"/>
      <c r="O29" s="12">
        <f>E29*J29</f>
        <v>2947.2000000000003</v>
      </c>
      <c r="P29" s="12">
        <f>M29+N29+O29</f>
        <v>3960.3</v>
      </c>
    </row>
    <row r="30" spans="1:16" ht="12.75">
      <c r="A30" s="9" t="s">
        <v>236</v>
      </c>
      <c r="B30" s="9" t="s">
        <v>7</v>
      </c>
      <c r="C30" s="56" t="s">
        <v>162</v>
      </c>
      <c r="D30" s="9" t="s">
        <v>114</v>
      </c>
      <c r="E30" s="10">
        <v>58</v>
      </c>
      <c r="F30" s="12">
        <v>1.6</v>
      </c>
      <c r="G30" s="12">
        <v>5.5</v>
      </c>
      <c r="H30" s="12">
        <f>F30*G30</f>
        <v>8.8</v>
      </c>
      <c r="I30" s="10"/>
      <c r="J30" s="10">
        <v>9.6</v>
      </c>
      <c r="K30" s="12">
        <f>H30+I30+J30</f>
        <v>18.4</v>
      </c>
      <c r="L30" s="12">
        <f>E30*F30</f>
        <v>92.80000000000001</v>
      </c>
      <c r="M30" s="12">
        <f>E30*H30</f>
        <v>510.40000000000003</v>
      </c>
      <c r="N30" s="10"/>
      <c r="O30" s="12">
        <f>E30*J30</f>
        <v>556.8</v>
      </c>
      <c r="P30" s="12">
        <f>M30+N30+O30</f>
        <v>1067.2</v>
      </c>
    </row>
    <row r="31" spans="1:16" ht="12.75">
      <c r="A31" s="9" t="s">
        <v>232</v>
      </c>
      <c r="B31" s="9" t="s">
        <v>7</v>
      </c>
      <c r="C31" s="56" t="s">
        <v>115</v>
      </c>
      <c r="D31" s="9" t="s">
        <v>9</v>
      </c>
      <c r="E31" s="40">
        <v>1400</v>
      </c>
      <c r="F31" s="12">
        <v>0.12</v>
      </c>
      <c r="G31" s="12">
        <v>5.5</v>
      </c>
      <c r="H31" s="12">
        <f>F31*G31</f>
        <v>0.6599999999999999</v>
      </c>
      <c r="I31" s="10"/>
      <c r="J31" s="9"/>
      <c r="K31" s="12">
        <f>H31+I31+J31</f>
        <v>0.6599999999999999</v>
      </c>
      <c r="L31" s="10">
        <f>E31*F31</f>
        <v>168</v>
      </c>
      <c r="M31" s="10">
        <f>E31*H31</f>
        <v>923.9999999999999</v>
      </c>
      <c r="N31" s="10"/>
      <c r="O31" s="10"/>
      <c r="P31" s="10">
        <f>M31+N31+O31</f>
        <v>923.9999999999999</v>
      </c>
    </row>
    <row r="32" spans="1:16" ht="12.75">
      <c r="A32" s="9"/>
      <c r="B32" s="57"/>
      <c r="C32" s="58" t="s">
        <v>163</v>
      </c>
      <c r="D32" s="57"/>
      <c r="E32" s="59"/>
      <c r="F32" s="58"/>
      <c r="G32" s="12"/>
      <c r="H32" s="12"/>
      <c r="I32" s="60"/>
      <c r="J32" s="57"/>
      <c r="K32" s="61"/>
      <c r="L32" s="58"/>
      <c r="M32" s="58"/>
      <c r="N32" s="58"/>
      <c r="O32" s="58"/>
      <c r="P32" s="58"/>
    </row>
    <row r="33" spans="1:16" ht="12.75">
      <c r="A33" s="9" t="s">
        <v>237</v>
      </c>
      <c r="B33" s="9" t="s">
        <v>7</v>
      </c>
      <c r="C33" s="11" t="s">
        <v>116</v>
      </c>
      <c r="D33" s="9" t="s">
        <v>9</v>
      </c>
      <c r="E33" s="10">
        <v>1420</v>
      </c>
      <c r="F33" s="10">
        <v>0.06</v>
      </c>
      <c r="G33" s="12">
        <v>5.5</v>
      </c>
      <c r="H33" s="12">
        <f>F33*G33</f>
        <v>0.32999999999999996</v>
      </c>
      <c r="I33" s="9"/>
      <c r="J33" s="10">
        <v>0.35</v>
      </c>
      <c r="K33" s="10">
        <f>H33+J33+I33</f>
        <v>0.6799999999999999</v>
      </c>
      <c r="L33" s="10">
        <f>E33*F33</f>
        <v>85.2</v>
      </c>
      <c r="M33" s="10">
        <f>E33*H33</f>
        <v>468.59999999999997</v>
      </c>
      <c r="N33" s="10"/>
      <c r="O33" s="10">
        <f>E33*J33</f>
        <v>496.99999999999994</v>
      </c>
      <c r="P33" s="10">
        <f>M33+N33+O33</f>
        <v>965.5999999999999</v>
      </c>
    </row>
    <row r="34" spans="1:16" ht="12.75">
      <c r="A34" s="9"/>
      <c r="B34" s="9"/>
      <c r="C34" s="11" t="s">
        <v>117</v>
      </c>
      <c r="D34" s="9"/>
      <c r="E34" s="10"/>
      <c r="F34" s="10"/>
      <c r="G34" s="12"/>
      <c r="H34" s="12"/>
      <c r="I34" s="9"/>
      <c r="J34" s="10"/>
      <c r="K34" s="10"/>
      <c r="L34" s="10"/>
      <c r="M34" s="10"/>
      <c r="N34" s="10"/>
      <c r="O34" s="10"/>
      <c r="P34" s="10"/>
    </row>
    <row r="35" spans="1:16" ht="12.75">
      <c r="A35" s="9" t="s">
        <v>233</v>
      </c>
      <c r="B35" s="9" t="s">
        <v>7</v>
      </c>
      <c r="C35" s="11" t="s">
        <v>118</v>
      </c>
      <c r="D35" s="9" t="s">
        <v>62</v>
      </c>
      <c r="E35" s="10">
        <v>170</v>
      </c>
      <c r="F35" s="10">
        <v>0.05</v>
      </c>
      <c r="G35" s="12">
        <v>5.5</v>
      </c>
      <c r="H35" s="12">
        <f>F35*G35</f>
        <v>0.275</v>
      </c>
      <c r="I35" s="9"/>
      <c r="J35" s="10">
        <v>2</v>
      </c>
      <c r="K35" s="10">
        <f>H35+J35+I35</f>
        <v>2.275</v>
      </c>
      <c r="L35" s="10">
        <f>E35*F35</f>
        <v>8.5</v>
      </c>
      <c r="M35" s="10">
        <f>E35*H35</f>
        <v>46.75000000000001</v>
      </c>
      <c r="N35" s="10">
        <f>E35*I35</f>
        <v>0</v>
      </c>
      <c r="O35" s="10">
        <f>E35*J35</f>
        <v>340</v>
      </c>
      <c r="P35" s="10">
        <f>M35+N35+O35</f>
        <v>386.75</v>
      </c>
    </row>
    <row r="36" spans="1:16" ht="12.75">
      <c r="A36" s="9"/>
      <c r="B36" s="9"/>
      <c r="C36" s="11" t="s">
        <v>119</v>
      </c>
      <c r="D36" s="9"/>
      <c r="E36" s="10"/>
      <c r="F36" s="10"/>
      <c r="G36" s="12"/>
      <c r="H36" s="12"/>
      <c r="I36" s="9"/>
      <c r="J36" s="10"/>
      <c r="K36" s="10"/>
      <c r="L36" s="10"/>
      <c r="M36" s="10"/>
      <c r="N36" s="10"/>
      <c r="O36" s="10"/>
      <c r="P36" s="10"/>
    </row>
    <row r="37" spans="1:16" ht="12.75">
      <c r="A37" s="9" t="s">
        <v>238</v>
      </c>
      <c r="B37" s="9" t="s">
        <v>7</v>
      </c>
      <c r="C37" s="11" t="s">
        <v>120</v>
      </c>
      <c r="D37" s="9" t="s">
        <v>74</v>
      </c>
      <c r="E37" s="10">
        <v>654</v>
      </c>
      <c r="F37" s="10">
        <v>0.05</v>
      </c>
      <c r="G37" s="210">
        <v>5.5</v>
      </c>
      <c r="H37" s="12">
        <f>F37*G37</f>
        <v>0.275</v>
      </c>
      <c r="I37" s="9">
        <v>0.15</v>
      </c>
      <c r="J37" s="10">
        <v>0.4</v>
      </c>
      <c r="K37" s="10">
        <f>H37+J37+I37</f>
        <v>0.8250000000000001</v>
      </c>
      <c r="L37" s="10">
        <f>E37*F37</f>
        <v>32.7</v>
      </c>
      <c r="M37" s="10">
        <f>E37*H37</f>
        <v>179.85000000000002</v>
      </c>
      <c r="N37" s="10">
        <f>E37*I37</f>
        <v>98.1</v>
      </c>
      <c r="O37" s="10">
        <f>E37*J37</f>
        <v>261.6</v>
      </c>
      <c r="P37" s="10">
        <f>M37+N37+O37</f>
        <v>539.5500000000001</v>
      </c>
    </row>
    <row r="38" spans="1:16" ht="12.75">
      <c r="A38" s="9" t="s">
        <v>239</v>
      </c>
      <c r="B38" s="9" t="s">
        <v>7</v>
      </c>
      <c r="C38" s="193" t="s">
        <v>180</v>
      </c>
      <c r="D38" s="9" t="s">
        <v>62</v>
      </c>
      <c r="E38" s="10">
        <v>396</v>
      </c>
      <c r="F38" s="10">
        <v>0.05</v>
      </c>
      <c r="G38" s="210">
        <v>5.5</v>
      </c>
      <c r="H38" s="12">
        <f>F38*G38</f>
        <v>0.275</v>
      </c>
      <c r="I38" s="10">
        <v>1</v>
      </c>
      <c r="J38" s="10">
        <v>1</v>
      </c>
      <c r="K38" s="10">
        <f>H38+J38+I38</f>
        <v>2.275</v>
      </c>
      <c r="L38" s="10">
        <f>E38*F38</f>
        <v>19.8</v>
      </c>
      <c r="M38" s="10">
        <f>E38*H38</f>
        <v>108.9</v>
      </c>
      <c r="N38" s="10">
        <f>E38*I38</f>
        <v>396</v>
      </c>
      <c r="O38" s="10">
        <f>E38*J38</f>
        <v>396</v>
      </c>
      <c r="P38" s="10">
        <f>M38+N38+O38</f>
        <v>900.9</v>
      </c>
    </row>
    <row r="39" spans="1:16" ht="51">
      <c r="A39" s="9" t="s">
        <v>240</v>
      </c>
      <c r="B39" s="9"/>
      <c r="C39" s="225" t="s">
        <v>181</v>
      </c>
      <c r="D39" s="196" t="s">
        <v>182</v>
      </c>
      <c r="E39" s="196">
        <v>19</v>
      </c>
      <c r="F39" s="210">
        <v>3</v>
      </c>
      <c r="G39" s="210">
        <v>5.5</v>
      </c>
      <c r="H39" s="210">
        <f>F39*G39</f>
        <v>16.5</v>
      </c>
      <c r="I39" s="212"/>
      <c r="J39" s="211"/>
      <c r="K39" s="210">
        <f>H39+I39+J39</f>
        <v>16.5</v>
      </c>
      <c r="L39" s="210">
        <f>E39*F39</f>
        <v>57</v>
      </c>
      <c r="M39" s="210">
        <f>E39*H39</f>
        <v>313.5</v>
      </c>
      <c r="N39" s="212"/>
      <c r="O39" s="210"/>
      <c r="P39" s="210">
        <f>M39+N39+O39</f>
        <v>313.5</v>
      </c>
    </row>
    <row r="40" spans="1:16" ht="51">
      <c r="A40" s="9" t="s">
        <v>241</v>
      </c>
      <c r="B40" s="9"/>
      <c r="C40" s="225" t="s">
        <v>183</v>
      </c>
      <c r="D40" s="196" t="s">
        <v>182</v>
      </c>
      <c r="E40" s="196">
        <v>12</v>
      </c>
      <c r="F40" s="206">
        <v>2</v>
      </c>
      <c r="G40" s="210">
        <v>5.5</v>
      </c>
      <c r="H40" s="207">
        <f>F40*G40</f>
        <v>11</v>
      </c>
      <c r="I40" s="206">
        <v>12</v>
      </c>
      <c r="J40" s="206">
        <f>T40/0.6</f>
        <v>0</v>
      </c>
      <c r="K40" s="207">
        <f>H40+J40</f>
        <v>11</v>
      </c>
      <c r="L40" s="207">
        <f>E40*F40</f>
        <v>24</v>
      </c>
      <c r="M40" s="206">
        <f>E40*H40</f>
        <v>132</v>
      </c>
      <c r="N40" s="206">
        <f>E40*I40</f>
        <v>144</v>
      </c>
      <c r="O40" s="206">
        <f>E40*J40</f>
        <v>0</v>
      </c>
      <c r="P40" s="207">
        <f>M40+N40+O40</f>
        <v>276</v>
      </c>
    </row>
    <row r="41" spans="1:103" s="42" customFormat="1" ht="12.75">
      <c r="A41" s="3"/>
      <c r="B41" s="33"/>
      <c r="C41" s="7" t="s">
        <v>16</v>
      </c>
      <c r="D41" s="7" t="s">
        <v>144</v>
      </c>
      <c r="E41" s="7"/>
      <c r="F41" s="5"/>
      <c r="G41" s="34"/>
      <c r="H41" s="5"/>
      <c r="I41" s="34"/>
      <c r="J41" s="5"/>
      <c r="K41" s="5"/>
      <c r="L41" s="8">
        <f>SUM(L17:L40)</f>
        <v>1517.1290000000001</v>
      </c>
      <c r="M41" s="8">
        <f>SUM(M17:M40)</f>
        <v>8344.2095</v>
      </c>
      <c r="N41" s="8">
        <f>SUM(N17:N40)</f>
        <v>2384.6</v>
      </c>
      <c r="O41" s="8">
        <f>SUM(O17:O40)</f>
        <v>27335.1</v>
      </c>
      <c r="P41" s="8">
        <f>SUM(P17:P40)</f>
        <v>38063.9095</v>
      </c>
      <c r="Q41" s="36"/>
      <c r="R41" s="36"/>
      <c r="S41" s="36"/>
      <c r="T41" s="37"/>
      <c r="U41" s="37"/>
      <c r="V41" s="37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</row>
    <row r="42" spans="1:103" s="42" customFormat="1" ht="12.75">
      <c r="A42" s="2"/>
      <c r="B42" s="2"/>
      <c r="C42" s="323" t="s">
        <v>20</v>
      </c>
      <c r="D42" s="323"/>
      <c r="E42" s="323"/>
      <c r="F42" s="323"/>
      <c r="G42" s="323"/>
      <c r="H42" s="323"/>
      <c r="I42" s="323"/>
      <c r="J42" s="323"/>
      <c r="K42" s="323"/>
      <c r="L42" s="4"/>
      <c r="M42" s="35"/>
      <c r="N42" s="10">
        <f>N41*3%</f>
        <v>71.538</v>
      </c>
      <c r="O42" s="3"/>
      <c r="P42" s="2"/>
      <c r="Q42" s="36"/>
      <c r="R42" s="36"/>
      <c r="S42" s="36"/>
      <c r="T42" s="36"/>
      <c r="U42" s="37"/>
      <c r="V42" s="37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</row>
    <row r="43" spans="1:103" s="42" customFormat="1" ht="12.75">
      <c r="A43" s="2"/>
      <c r="B43" s="2"/>
      <c r="C43" s="323" t="s">
        <v>16</v>
      </c>
      <c r="D43" s="323"/>
      <c r="E43" s="323"/>
      <c r="F43" s="323"/>
      <c r="G43" s="323"/>
      <c r="H43" s="323"/>
      <c r="I43" s="323"/>
      <c r="J43" s="323"/>
      <c r="K43" s="323"/>
      <c r="L43" s="4"/>
      <c r="M43" s="35"/>
      <c r="N43" s="4">
        <f>SUM(N41:N42)</f>
        <v>2456.138</v>
      </c>
      <c r="O43" s="4"/>
      <c r="P43" s="2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</row>
    <row r="44" spans="1:103" s="42" customFormat="1" ht="12.75">
      <c r="A44" s="2"/>
      <c r="B44" s="2"/>
      <c r="C44" s="323" t="s">
        <v>141</v>
      </c>
      <c r="D44" s="323"/>
      <c r="E44" s="323"/>
      <c r="F44" s="323"/>
      <c r="G44" s="323"/>
      <c r="H44" s="323"/>
      <c r="I44" s="323"/>
      <c r="J44" s="323"/>
      <c r="K44" s="323"/>
      <c r="L44" s="4"/>
      <c r="M44" s="35"/>
      <c r="N44" s="10">
        <f>N43*3%</f>
        <v>73.68414</v>
      </c>
      <c r="O44" s="3"/>
      <c r="P44" s="2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</row>
    <row r="45" spans="1:103" s="42" customFormat="1" ht="12.75">
      <c r="A45" s="2"/>
      <c r="B45" s="2"/>
      <c r="C45" s="334" t="s">
        <v>17</v>
      </c>
      <c r="D45" s="334"/>
      <c r="E45" s="334"/>
      <c r="F45" s="334"/>
      <c r="G45" s="334"/>
      <c r="H45" s="334"/>
      <c r="I45" s="334"/>
      <c r="J45" s="334"/>
      <c r="K45" s="334"/>
      <c r="L45" s="4">
        <v>748.21</v>
      </c>
      <c r="M45" s="8">
        <f>SUM(M41)</f>
        <v>8344.2095</v>
      </c>
      <c r="N45" s="8">
        <f>SUM(N43:N44)</f>
        <v>2529.8221399999998</v>
      </c>
      <c r="O45" s="8">
        <f>SUM(O41)</f>
        <v>27335.1</v>
      </c>
      <c r="P45" s="8">
        <f>M45+N45+O45</f>
        <v>38209.13164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</row>
    <row r="46" spans="1:103" s="42" customFormat="1" ht="12.75">
      <c r="A46" s="32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</row>
    <row r="47" spans="1:103" s="42" customFormat="1" ht="12.75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15"/>
      <c r="N47" s="15"/>
      <c r="O47" s="15"/>
      <c r="P47" s="15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</row>
    <row r="48" spans="1:103" s="42" customFormat="1" ht="12.75">
      <c r="A48" s="322"/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</row>
    <row r="49" spans="1:10" ht="15.75">
      <c r="A49" s="231" t="s">
        <v>51</v>
      </c>
      <c r="B49" s="231"/>
      <c r="C49" s="242" t="s">
        <v>276</v>
      </c>
      <c r="D49" s="242"/>
      <c r="E49" s="242"/>
      <c r="F49" s="231"/>
      <c r="G49" s="231"/>
      <c r="H49" s="231"/>
      <c r="I49" s="231"/>
      <c r="J49" s="231"/>
    </row>
    <row r="50" spans="1:10" ht="15.75">
      <c r="A50" s="231"/>
      <c r="B50" s="231"/>
      <c r="C50" s="250" t="s">
        <v>52</v>
      </c>
      <c r="D50" s="250"/>
      <c r="E50" s="250"/>
      <c r="F50" s="231"/>
      <c r="G50" s="231"/>
      <c r="H50" s="231"/>
      <c r="I50" s="231"/>
      <c r="J50" s="231"/>
    </row>
    <row r="51" spans="1:17" ht="12.75">
      <c r="A51" s="322"/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69"/>
    </row>
    <row r="52" spans="1:103" s="42" customFormat="1" ht="12.75">
      <c r="A52" s="1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</row>
    <row r="53" spans="1:103" s="42" customFormat="1" ht="12.75">
      <c r="A53" s="1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</row>
    <row r="54" spans="1:103" s="42" customFormat="1" ht="12.75">
      <c r="A54" s="1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</row>
    <row r="55" spans="1:103" s="42" customFormat="1" ht="12.75">
      <c r="A55" s="1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</row>
    <row r="56" spans="1:103" s="42" customFormat="1" ht="12.75">
      <c r="A56" s="13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</row>
    <row r="57" spans="1:103" s="42" customFormat="1" ht="12.75">
      <c r="A57" s="13"/>
      <c r="B57" s="43"/>
      <c r="C57" s="43"/>
      <c r="D57" s="13"/>
      <c r="E57" s="43"/>
      <c r="F57" s="43"/>
      <c r="G57" s="43"/>
      <c r="H57" s="13"/>
      <c r="I57" s="43"/>
      <c r="J57" s="43"/>
      <c r="K57" s="43"/>
      <c r="L57" s="43"/>
      <c r="M57" s="43"/>
      <c r="N57" s="43"/>
      <c r="O57" s="43"/>
      <c r="P57" s="43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</row>
    <row r="58" spans="1:103" s="42" customFormat="1" ht="12.75">
      <c r="A58" s="13"/>
      <c r="B58" s="43"/>
      <c r="C58" s="43"/>
      <c r="D58" s="13"/>
      <c r="E58" s="43"/>
      <c r="F58" s="43"/>
      <c r="G58" s="43"/>
      <c r="H58" s="13"/>
      <c r="I58" s="43"/>
      <c r="J58" s="43"/>
      <c r="K58" s="43"/>
      <c r="L58" s="43"/>
      <c r="M58" s="43"/>
      <c r="N58" s="43"/>
      <c r="O58" s="43"/>
      <c r="P58" s="43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</row>
    <row r="59" spans="1:103" s="42" customFormat="1" ht="12.75">
      <c r="A59" s="13"/>
      <c r="B59" s="43"/>
      <c r="C59" s="43"/>
      <c r="D59" s="13"/>
      <c r="E59" s="43"/>
      <c r="F59" s="43"/>
      <c r="G59" s="43"/>
      <c r="H59" s="13"/>
      <c r="I59" s="43"/>
      <c r="J59" s="43"/>
      <c r="K59" s="43"/>
      <c r="L59" s="43"/>
      <c r="M59" s="43"/>
      <c r="N59" s="43"/>
      <c r="O59" s="43"/>
      <c r="P59" s="43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</row>
    <row r="60" spans="1:103" s="42" customFormat="1" ht="12.75">
      <c r="A60" s="13"/>
      <c r="B60" s="43"/>
      <c r="C60" s="43"/>
      <c r="D60" s="13"/>
      <c r="E60" s="43"/>
      <c r="F60" s="43"/>
      <c r="G60" s="43"/>
      <c r="H60" s="13"/>
      <c r="I60" s="43"/>
      <c r="J60" s="43"/>
      <c r="K60" s="43"/>
      <c r="L60" s="43"/>
      <c r="M60" s="43"/>
      <c r="N60" s="43"/>
      <c r="O60" s="43"/>
      <c r="P60" s="43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</row>
    <row r="61" spans="1:103" s="42" customFormat="1" ht="12.75">
      <c r="A61" s="13"/>
      <c r="B61" s="43"/>
      <c r="C61" s="43"/>
      <c r="D61" s="13"/>
      <c r="E61" s="43"/>
      <c r="F61" s="43"/>
      <c r="G61" s="43"/>
      <c r="H61" s="13"/>
      <c r="I61" s="43"/>
      <c r="J61" s="43"/>
      <c r="K61" s="43"/>
      <c r="L61" s="43"/>
      <c r="M61" s="43"/>
      <c r="N61" s="43"/>
      <c r="O61" s="43"/>
      <c r="P61" s="43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</row>
    <row r="62" spans="1:103" s="42" customFormat="1" ht="12.75">
      <c r="A62" s="13"/>
      <c r="B62" s="43"/>
      <c r="C62" s="43"/>
      <c r="D62" s="13"/>
      <c r="E62" s="43"/>
      <c r="F62" s="43"/>
      <c r="G62" s="43"/>
      <c r="H62" s="13"/>
      <c r="I62" s="43"/>
      <c r="J62" s="43"/>
      <c r="K62" s="43"/>
      <c r="L62" s="43"/>
      <c r="M62" s="43"/>
      <c r="N62" s="43"/>
      <c r="O62" s="43"/>
      <c r="P62" s="43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</row>
    <row r="63" spans="1:103" s="42" customFormat="1" ht="12.75">
      <c r="A63" s="13"/>
      <c r="B63" s="43"/>
      <c r="C63" s="43"/>
      <c r="D63" s="13"/>
      <c r="E63" s="43"/>
      <c r="F63" s="43"/>
      <c r="G63" s="43"/>
      <c r="H63" s="13"/>
      <c r="I63" s="43"/>
      <c r="J63" s="43"/>
      <c r="K63" s="43"/>
      <c r="L63" s="43"/>
      <c r="M63" s="43"/>
      <c r="N63" s="43"/>
      <c r="O63" s="43"/>
      <c r="P63" s="4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</row>
    <row r="64" spans="1:103" s="42" customFormat="1" ht="12.75">
      <c r="A64" s="13"/>
      <c r="B64" s="43"/>
      <c r="C64" s="43"/>
      <c r="D64" s="13"/>
      <c r="E64" s="43"/>
      <c r="F64" s="43"/>
      <c r="G64" s="43"/>
      <c r="H64" s="13"/>
      <c r="I64" s="43"/>
      <c r="J64" s="43"/>
      <c r="K64" s="43"/>
      <c r="L64" s="43"/>
      <c r="M64" s="43"/>
      <c r="N64" s="43"/>
      <c r="O64" s="43"/>
      <c r="P64" s="43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</row>
    <row r="65" spans="1:103" s="42" customFormat="1" ht="12.75">
      <c r="A65" s="13"/>
      <c r="B65" s="43"/>
      <c r="C65" s="43"/>
      <c r="D65" s="13"/>
      <c r="E65" s="43"/>
      <c r="F65" s="43"/>
      <c r="G65" s="43"/>
      <c r="H65" s="13"/>
      <c r="I65" s="43"/>
      <c r="J65" s="43"/>
      <c r="K65" s="43"/>
      <c r="L65" s="43"/>
      <c r="M65" s="43"/>
      <c r="N65" s="43"/>
      <c r="O65" s="43"/>
      <c r="P65" s="43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</row>
    <row r="66" spans="1:103" s="42" customFormat="1" ht="12.75">
      <c r="A66" s="13"/>
      <c r="B66" s="43"/>
      <c r="C66" s="43"/>
      <c r="D66" s="13"/>
      <c r="E66" s="43"/>
      <c r="F66" s="43"/>
      <c r="G66" s="43"/>
      <c r="H66" s="13"/>
      <c r="I66" s="43"/>
      <c r="J66" s="43"/>
      <c r="K66" s="43"/>
      <c r="L66" s="43"/>
      <c r="M66" s="43"/>
      <c r="N66" s="43"/>
      <c r="O66" s="43"/>
      <c r="P66" s="43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</row>
    <row r="67" spans="1:103" s="42" customFormat="1" ht="12.75">
      <c r="A67" s="13"/>
      <c r="B67" s="43"/>
      <c r="C67" s="43"/>
      <c r="D67" s="13"/>
      <c r="E67" s="43"/>
      <c r="F67" s="43"/>
      <c r="G67" s="43"/>
      <c r="H67" s="13"/>
      <c r="I67" s="43"/>
      <c r="J67" s="43"/>
      <c r="K67" s="43"/>
      <c r="L67" s="43"/>
      <c r="M67" s="43"/>
      <c r="N67" s="43"/>
      <c r="O67" s="43"/>
      <c r="P67" s="43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</row>
    <row r="68" spans="1:103" s="42" customFormat="1" ht="12.75">
      <c r="A68" s="13"/>
      <c r="B68" s="43"/>
      <c r="C68" s="43"/>
      <c r="D68" s="1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</row>
    <row r="69" spans="1:103" s="42" customFormat="1" ht="12.75">
      <c r="A69" s="13"/>
      <c r="B69" s="43"/>
      <c r="C69" s="43"/>
      <c r="D69" s="1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</row>
    <row r="70" spans="1:103" s="42" customFormat="1" ht="12.75">
      <c r="A70" s="13"/>
      <c r="B70" s="43"/>
      <c r="C70" s="43"/>
      <c r="D70" s="1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</row>
    <row r="71" spans="1:103" s="42" customFormat="1" ht="12.75">
      <c r="A71" s="13"/>
      <c r="B71" s="43"/>
      <c r="C71" s="43"/>
      <c r="D71" s="1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</row>
    <row r="72" spans="1:103" s="42" customFormat="1" ht="12.75">
      <c r="A72" s="13"/>
      <c r="B72" s="43"/>
      <c r="C72" s="43"/>
      <c r="D72" s="1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</row>
    <row r="73" spans="1:103" s="42" customFormat="1" ht="12.75">
      <c r="A73" s="13"/>
      <c r="B73" s="43"/>
      <c r="C73" s="43"/>
      <c r="D73" s="1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</row>
    <row r="74" spans="1:103" s="42" customFormat="1" ht="12.75">
      <c r="A74" s="1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</row>
    <row r="75" spans="1:103" s="42" customFormat="1" ht="12.75">
      <c r="A75" s="1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</row>
    <row r="76" spans="1:103" s="42" customFormat="1" ht="12.75">
      <c r="A76" s="1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</row>
    <row r="77" spans="1:103" s="42" customFormat="1" ht="12.75">
      <c r="A77" s="1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</row>
    <row r="78" spans="1:103" s="42" customFormat="1" ht="12.75">
      <c r="A78" s="1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</row>
    <row r="79" spans="1:103" s="42" customFormat="1" ht="12.75">
      <c r="A79" s="1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</row>
    <row r="80" spans="1:103" s="42" customFormat="1" ht="12.75">
      <c r="A80" s="1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</row>
    <row r="81" spans="1:103" s="42" customFormat="1" ht="12.75">
      <c r="A81" s="1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</row>
    <row r="82" spans="1:103" s="42" customFormat="1" ht="12.75">
      <c r="A82" s="1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</row>
    <row r="83" spans="1:103" s="42" customFormat="1" ht="12.75">
      <c r="A83" s="1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</row>
    <row r="84" spans="1:103" s="42" customFormat="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</row>
    <row r="85" spans="1:103" s="42" customFormat="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</row>
    <row r="86" spans="1:103" s="42" customFormat="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</row>
    <row r="87" spans="1:103" s="42" customFormat="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</row>
    <row r="88" spans="1:103" s="42" customFormat="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</row>
    <row r="89" spans="1:103" s="42" customFormat="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</row>
    <row r="90" spans="1:103" s="42" customFormat="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</row>
    <row r="91" spans="1:103" s="42" customFormat="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</row>
    <row r="92" spans="1:103" s="42" customFormat="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</row>
    <row r="93" spans="1:103" s="42" customFormat="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</row>
    <row r="94" spans="1:103" s="42" customFormat="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</row>
    <row r="95" spans="1:103" s="42" customFormat="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</row>
    <row r="96" spans="1:103" s="42" customFormat="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</row>
    <row r="97" spans="1:103" s="42" customFormat="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</row>
    <row r="98" spans="1:103" s="42" customFormat="1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</row>
    <row r="99" spans="1:103" s="42" customFormat="1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</row>
    <row r="100" spans="1:103" s="42" customFormat="1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</row>
    <row r="101" spans="1:103" s="42" customFormat="1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</row>
    <row r="102" spans="1:103" s="42" customFormat="1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</row>
    <row r="103" spans="1:103" s="42" customFormat="1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</row>
    <row r="104" spans="1:103" s="42" customFormat="1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</row>
    <row r="105" spans="1:103" s="42" customFormat="1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</row>
    <row r="106" spans="1:103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</row>
    <row r="107" spans="1:103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</row>
    <row r="108" spans="1:103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</row>
    <row r="109" spans="1:103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</row>
    <row r="110" spans="1:103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</row>
    <row r="111" spans="1:103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</row>
    <row r="112" spans="1:103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</row>
    <row r="113" spans="1:103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</row>
    <row r="114" spans="1:103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</row>
    <row r="115" spans="1:103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</row>
    <row r="116" spans="1:103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</row>
    <row r="117" spans="1:103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</row>
    <row r="118" spans="1:103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</row>
    <row r="119" spans="1:103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</row>
    <row r="120" spans="1:103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</row>
    <row r="121" spans="1:103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</row>
    <row r="122" spans="1:103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</row>
    <row r="123" spans="1:103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</row>
    <row r="124" spans="1:103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</row>
    <row r="125" spans="1:103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</row>
    <row r="126" spans="1:103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</row>
    <row r="127" spans="1:34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</row>
    <row r="128" spans="17:34" ht="12.75"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</row>
    <row r="129" spans="17:34" ht="12.75"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</row>
  </sheetData>
  <sheetProtection/>
  <mergeCells count="36">
    <mergeCell ref="A51:P51"/>
    <mergeCell ref="A50:B50"/>
    <mergeCell ref="C50:E50"/>
    <mergeCell ref="F49:G49"/>
    <mergeCell ref="H49:J49"/>
    <mergeCell ref="F50:J50"/>
    <mergeCell ref="A11:P11"/>
    <mergeCell ref="F12:K12"/>
    <mergeCell ref="C42:K42"/>
    <mergeCell ref="A49:B49"/>
    <mergeCell ref="C49:E49"/>
    <mergeCell ref="C44:K44"/>
    <mergeCell ref="C45:K45"/>
    <mergeCell ref="A46:P46"/>
    <mergeCell ref="A47:L47"/>
    <mergeCell ref="A48:P48"/>
    <mergeCell ref="D9:E9"/>
    <mergeCell ref="A8:B8"/>
    <mergeCell ref="C8:P8"/>
    <mergeCell ref="A5:B5"/>
    <mergeCell ref="C5:O5"/>
    <mergeCell ref="A6:B6"/>
    <mergeCell ref="F9:H9"/>
    <mergeCell ref="I9:L9"/>
    <mergeCell ref="C6:O6"/>
    <mergeCell ref="A7:B7"/>
    <mergeCell ref="C43:K43"/>
    <mergeCell ref="A1:P1"/>
    <mergeCell ref="A2:P2"/>
    <mergeCell ref="A3:P3"/>
    <mergeCell ref="A4:P4"/>
    <mergeCell ref="M9:N9"/>
    <mergeCell ref="A10:I10"/>
    <mergeCell ref="J10:K10"/>
    <mergeCell ref="O10:P10"/>
    <mergeCell ref="A9:B9"/>
  </mergeCells>
  <printOptions gridLines="1"/>
  <pageMargins left="0.36" right="0.4" top="0.57" bottom="0.53" header="0.5" footer="0.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0"/>
  <sheetViews>
    <sheetView view="pageBreakPreview" zoomScaleSheetLayoutView="100" zoomScalePageLayoutView="0" workbookViewId="0" topLeftCell="A1">
      <selection activeCell="A66" sqref="A66:IV67"/>
    </sheetView>
  </sheetViews>
  <sheetFormatPr defaultColWidth="9.00390625" defaultRowHeight="12.75"/>
  <cols>
    <col min="1" max="1" width="4.00390625" style="86" customWidth="1"/>
    <col min="2" max="2" width="11.875" style="86" customWidth="1"/>
    <col min="3" max="3" width="35.00390625" style="86" customWidth="1"/>
    <col min="4" max="4" width="6.00390625" style="86" customWidth="1"/>
    <col min="5" max="5" width="8.75390625" style="86" customWidth="1"/>
    <col min="6" max="6" width="6.75390625" style="86" customWidth="1"/>
    <col min="7" max="7" width="7.625" style="86" customWidth="1"/>
    <col min="8" max="8" width="6.125" style="94" customWidth="1"/>
    <col min="9" max="9" width="7.125" style="94" customWidth="1"/>
    <col min="10" max="10" width="6.625" style="86" customWidth="1"/>
    <col min="11" max="12" width="7.75390625" style="86" customWidth="1"/>
    <col min="13" max="13" width="8.25390625" style="86" customWidth="1"/>
    <col min="14" max="14" width="10.00390625" style="86" customWidth="1"/>
    <col min="15" max="16" width="10.375" style="86" customWidth="1"/>
    <col min="17" max="17" width="9.125" style="86" customWidth="1"/>
    <col min="18" max="18" width="8.875" style="86" customWidth="1"/>
    <col min="19" max="20" width="9.125" style="86" hidden="1" customWidth="1"/>
    <col min="21" max="16384" width="9.125" style="86" customWidth="1"/>
  </cols>
  <sheetData>
    <row r="1" spans="1:16" s="85" customFormat="1" ht="15.75" customHeight="1">
      <c r="A1" s="348" t="s">
        <v>173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ht="14.25">
      <c r="A2" s="349" t="s">
        <v>64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1:16" ht="12.75">
      <c r="A3" s="345" t="s">
        <v>21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17" s="37" customFormat="1" ht="12.75">
      <c r="A4" s="317" t="s">
        <v>22</v>
      </c>
      <c r="B4" s="317"/>
      <c r="C4" s="318" t="str">
        <f>'Aprēķins -1'!C7:H7</f>
        <v>                                      SILTUMTRASES  IZBŪVE NO CESVAINES IELAS 7 LĪDZ RŪPNIECĪBAS IELAI 38, MADONĀ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53"/>
      <c r="Q4" s="69"/>
    </row>
    <row r="5" spans="1:17" s="37" customFormat="1" ht="12.75">
      <c r="A5" s="317" t="s">
        <v>23</v>
      </c>
      <c r="B5" s="317"/>
      <c r="C5" s="318" t="str">
        <f>'Aprēķins -1'!C7:H7</f>
        <v>                                      SILTUMTRASES  IZBŪVE NO CESVAINES IELAS 7 LĪDZ RŪPNIECĪBAS IELAI 38, MADONĀ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53"/>
      <c r="Q5" s="69"/>
    </row>
    <row r="6" spans="1:17" s="37" customFormat="1" ht="15">
      <c r="A6" s="317" t="s">
        <v>24</v>
      </c>
      <c r="B6" s="317"/>
      <c r="C6" s="339" t="s">
        <v>274</v>
      </c>
      <c r="D6" s="339"/>
      <c r="E6" s="339"/>
      <c r="F6" s="339"/>
      <c r="G6" s="339"/>
      <c r="H6" s="339"/>
      <c r="I6" s="67"/>
      <c r="J6" s="67"/>
      <c r="K6" s="68"/>
      <c r="L6" s="68"/>
      <c r="M6" s="68"/>
      <c r="N6" s="68"/>
      <c r="O6" s="68"/>
      <c r="P6" s="68"/>
      <c r="Q6" s="69"/>
    </row>
    <row r="7" spans="1:17" s="88" customFormat="1" ht="12.75">
      <c r="A7" s="343" t="s">
        <v>25</v>
      </c>
      <c r="B7" s="343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87"/>
    </row>
    <row r="8" spans="1:17" s="88" customFormat="1" ht="12.75">
      <c r="A8" s="343" t="s">
        <v>270</v>
      </c>
      <c r="B8" s="343"/>
      <c r="C8" s="89" t="s">
        <v>26</v>
      </c>
      <c r="D8" s="324" t="s">
        <v>61</v>
      </c>
      <c r="E8" s="324"/>
      <c r="F8" s="344" t="s">
        <v>27</v>
      </c>
      <c r="G8" s="344"/>
      <c r="H8" s="344"/>
      <c r="I8" s="345" t="s">
        <v>28</v>
      </c>
      <c r="J8" s="345"/>
      <c r="K8" s="345"/>
      <c r="L8" s="345"/>
      <c r="M8" s="346">
        <f>P64</f>
        <v>98896.83740066667</v>
      </c>
      <c r="N8" s="347"/>
      <c r="O8" s="90" t="s">
        <v>144</v>
      </c>
      <c r="P8" s="91"/>
      <c r="Q8" s="87"/>
    </row>
    <row r="9" spans="1:17" s="88" customFormat="1" ht="12.75">
      <c r="A9" s="337"/>
      <c r="B9" s="337"/>
      <c r="C9" s="337"/>
      <c r="D9" s="337"/>
      <c r="E9" s="337"/>
      <c r="F9" s="337"/>
      <c r="G9" s="337"/>
      <c r="H9" s="337"/>
      <c r="I9" s="337"/>
      <c r="J9" s="337" t="s">
        <v>29</v>
      </c>
      <c r="K9" s="337"/>
      <c r="L9" s="92" t="s">
        <v>269</v>
      </c>
      <c r="M9" s="90" t="s">
        <v>30</v>
      </c>
      <c r="N9" s="93"/>
      <c r="O9" s="325" t="s">
        <v>179</v>
      </c>
      <c r="P9" s="325"/>
      <c r="Q9" s="87"/>
    </row>
    <row r="10" spans="1:17" ht="12.7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4"/>
    </row>
    <row r="11" spans="1:16" ht="13.5" thickBot="1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</row>
    <row r="12" spans="1:16" ht="13.5" thickBot="1">
      <c r="A12" s="95" t="s">
        <v>31</v>
      </c>
      <c r="B12" s="95"/>
      <c r="C12" s="96"/>
      <c r="D12" s="95" t="s">
        <v>10</v>
      </c>
      <c r="E12" s="97" t="s">
        <v>11</v>
      </c>
      <c r="F12" s="340" t="s">
        <v>32</v>
      </c>
      <c r="G12" s="341"/>
      <c r="H12" s="341"/>
      <c r="I12" s="341"/>
      <c r="J12" s="341"/>
      <c r="K12" s="342"/>
      <c r="L12" s="98"/>
      <c r="M12" s="98"/>
      <c r="N12" s="98" t="s">
        <v>33</v>
      </c>
      <c r="O12" s="98" t="s">
        <v>12</v>
      </c>
      <c r="P12" s="99"/>
    </row>
    <row r="13" spans="1:16" ht="12.75">
      <c r="A13" s="100" t="s">
        <v>34</v>
      </c>
      <c r="B13" s="100" t="s">
        <v>35</v>
      </c>
      <c r="C13" s="100" t="s">
        <v>36</v>
      </c>
      <c r="D13" s="100" t="s">
        <v>13</v>
      </c>
      <c r="E13" s="101" t="s">
        <v>14</v>
      </c>
      <c r="F13" s="100" t="s">
        <v>37</v>
      </c>
      <c r="G13" s="95" t="s">
        <v>38</v>
      </c>
      <c r="H13" s="95" t="s">
        <v>39</v>
      </c>
      <c r="I13" s="95" t="s">
        <v>40</v>
      </c>
      <c r="J13" s="95" t="s">
        <v>156</v>
      </c>
      <c r="K13" s="95" t="s">
        <v>42</v>
      </c>
      <c r="L13" s="102" t="s">
        <v>43</v>
      </c>
      <c r="M13" s="95" t="s">
        <v>39</v>
      </c>
      <c r="N13" s="95" t="s">
        <v>40</v>
      </c>
      <c r="O13" s="95" t="s">
        <v>156</v>
      </c>
      <c r="P13" s="95" t="s">
        <v>42</v>
      </c>
    </row>
    <row r="14" spans="1:16" ht="12.75">
      <c r="A14" s="100"/>
      <c r="B14" s="100"/>
      <c r="C14" s="100"/>
      <c r="D14" s="100"/>
      <c r="E14" s="101"/>
      <c r="F14" s="100" t="s">
        <v>44</v>
      </c>
      <c r="G14" s="100" t="s">
        <v>45</v>
      </c>
      <c r="H14" s="100" t="s">
        <v>46</v>
      </c>
      <c r="I14" s="100" t="s">
        <v>47</v>
      </c>
      <c r="J14" s="100" t="s">
        <v>48</v>
      </c>
      <c r="K14" s="100" t="s">
        <v>144</v>
      </c>
      <c r="L14" s="103" t="s">
        <v>49</v>
      </c>
      <c r="M14" s="100" t="s">
        <v>46</v>
      </c>
      <c r="N14" s="100" t="s">
        <v>47</v>
      </c>
      <c r="O14" s="100" t="s">
        <v>48</v>
      </c>
      <c r="P14" s="100" t="s">
        <v>144</v>
      </c>
    </row>
    <row r="15" spans="1:16" ht="13.5" thickBot="1">
      <c r="A15" s="104" t="s">
        <v>15</v>
      </c>
      <c r="B15" s="104"/>
      <c r="C15" s="104"/>
      <c r="D15" s="104"/>
      <c r="E15" s="105"/>
      <c r="F15" s="104" t="s">
        <v>50</v>
      </c>
      <c r="G15" s="104" t="s">
        <v>145</v>
      </c>
      <c r="H15" s="104" t="s">
        <v>144</v>
      </c>
      <c r="I15" s="104" t="s">
        <v>144</v>
      </c>
      <c r="J15" s="104" t="s">
        <v>144</v>
      </c>
      <c r="K15" s="104"/>
      <c r="L15" s="106" t="s">
        <v>50</v>
      </c>
      <c r="M15" s="104" t="s">
        <v>144</v>
      </c>
      <c r="N15" s="104" t="s">
        <v>144</v>
      </c>
      <c r="O15" s="104" t="s">
        <v>144</v>
      </c>
      <c r="P15" s="104"/>
    </row>
    <row r="16" spans="1:16" ht="14.25" customHeight="1" thickBot="1">
      <c r="A16" s="107">
        <v>1</v>
      </c>
      <c r="B16" s="107">
        <v>2</v>
      </c>
      <c r="C16" s="107">
        <v>3</v>
      </c>
      <c r="D16" s="107">
        <v>4</v>
      </c>
      <c r="E16" s="107">
        <v>5</v>
      </c>
      <c r="F16" s="107">
        <v>6</v>
      </c>
      <c r="G16" s="107">
        <v>7</v>
      </c>
      <c r="H16" s="108">
        <v>8</v>
      </c>
      <c r="I16" s="109">
        <v>9</v>
      </c>
      <c r="J16" s="107">
        <v>10</v>
      </c>
      <c r="K16" s="107">
        <v>11</v>
      </c>
      <c r="L16" s="107">
        <v>12</v>
      </c>
      <c r="M16" s="107">
        <v>13</v>
      </c>
      <c r="N16" s="107">
        <v>14</v>
      </c>
      <c r="O16" s="107">
        <v>15</v>
      </c>
      <c r="P16" s="107">
        <v>16</v>
      </c>
    </row>
    <row r="17" spans="1:26" ht="14.25" customHeight="1">
      <c r="A17" s="110" t="s">
        <v>229</v>
      </c>
      <c r="B17" s="83" t="s">
        <v>1</v>
      </c>
      <c r="C17" s="84" t="s">
        <v>149</v>
      </c>
      <c r="D17" s="83" t="s">
        <v>8</v>
      </c>
      <c r="E17" s="83">
        <v>2.5</v>
      </c>
      <c r="F17" s="71">
        <v>1.55</v>
      </c>
      <c r="G17" s="111">
        <v>5.5</v>
      </c>
      <c r="H17" s="111">
        <f>F17*G17</f>
        <v>8.525</v>
      </c>
      <c r="I17" s="112">
        <v>35.6</v>
      </c>
      <c r="J17" s="71">
        <v>0.55</v>
      </c>
      <c r="K17" s="71">
        <f>H17+I17+J17</f>
        <v>44.675</v>
      </c>
      <c r="L17" s="71">
        <f>E17*F17</f>
        <v>3.875</v>
      </c>
      <c r="M17" s="71">
        <f>E17*H17</f>
        <v>21.3125</v>
      </c>
      <c r="N17" s="71">
        <f>E17*I17</f>
        <v>89</v>
      </c>
      <c r="O17" s="71">
        <f>E17*J17</f>
        <v>1.375</v>
      </c>
      <c r="P17" s="71">
        <f>M17+N17+O17</f>
        <v>111.6875</v>
      </c>
      <c r="S17" s="71">
        <v>23.65</v>
      </c>
      <c r="T17" s="71">
        <v>0.3</v>
      </c>
      <c r="W17" s="84" t="s">
        <v>146</v>
      </c>
      <c r="X17" s="83" t="s">
        <v>8</v>
      </c>
      <c r="Y17" s="83">
        <v>516</v>
      </c>
      <c r="Z17" s="113">
        <v>36</v>
      </c>
    </row>
    <row r="18" spans="1:26" ht="14.25" customHeight="1">
      <c r="A18" s="83" t="s">
        <v>65</v>
      </c>
      <c r="B18" s="83"/>
      <c r="C18" s="84" t="s">
        <v>187</v>
      </c>
      <c r="D18" s="83"/>
      <c r="E18" s="83"/>
      <c r="F18" s="71"/>
      <c r="G18" s="111"/>
      <c r="H18" s="111"/>
      <c r="I18" s="71"/>
      <c r="J18" s="71"/>
      <c r="K18" s="71"/>
      <c r="L18" s="71"/>
      <c r="M18" s="71"/>
      <c r="N18" s="71"/>
      <c r="O18" s="71"/>
      <c r="P18" s="71"/>
      <c r="S18" s="71"/>
      <c r="T18" s="71"/>
      <c r="W18" s="84" t="s">
        <v>147</v>
      </c>
      <c r="X18" s="83" t="s">
        <v>8</v>
      </c>
      <c r="Y18" s="83">
        <v>352</v>
      </c>
      <c r="Z18" s="112">
        <v>29</v>
      </c>
    </row>
    <row r="19" spans="1:26" ht="14.25" customHeight="1">
      <c r="A19" s="83" t="s">
        <v>230</v>
      </c>
      <c r="B19" s="83" t="s">
        <v>132</v>
      </c>
      <c r="C19" s="84" t="s">
        <v>151</v>
      </c>
      <c r="D19" s="83" t="s">
        <v>8</v>
      </c>
      <c r="E19" s="196">
        <v>1168.2</v>
      </c>
      <c r="F19" s="71">
        <v>1.4</v>
      </c>
      <c r="G19" s="207">
        <v>5.5</v>
      </c>
      <c r="H19" s="111">
        <f aca="true" t="shared" si="0" ref="H19:H32">F19*G19</f>
        <v>7.699999999999999</v>
      </c>
      <c r="I19" s="71">
        <v>25.6</v>
      </c>
      <c r="J19" s="71">
        <v>0.55</v>
      </c>
      <c r="K19" s="71">
        <f aca="true" t="shared" si="1" ref="K19:K32">H19+I19+J19</f>
        <v>33.849999999999994</v>
      </c>
      <c r="L19" s="71">
        <f aca="true" t="shared" si="2" ref="L19:L32">E19*F19</f>
        <v>1635.48</v>
      </c>
      <c r="M19" s="71">
        <f aca="true" t="shared" si="3" ref="M19:M32">E19*H19</f>
        <v>8995.14</v>
      </c>
      <c r="N19" s="71">
        <f aca="true" t="shared" si="4" ref="N19:N32">E19*I19</f>
        <v>29905.920000000002</v>
      </c>
      <c r="O19" s="71">
        <f aca="true" t="shared" si="5" ref="O19:O32">E19*J19</f>
        <v>642.5100000000001</v>
      </c>
      <c r="P19" s="71">
        <f aca="true" t="shared" si="6" ref="P19:P29">M19+N19+O19</f>
        <v>39543.57</v>
      </c>
      <c r="S19" s="71">
        <v>16.5</v>
      </c>
      <c r="T19" s="71">
        <v>0.3</v>
      </c>
      <c r="W19" s="84" t="s">
        <v>148</v>
      </c>
      <c r="X19" s="83" t="s">
        <v>8</v>
      </c>
      <c r="Y19" s="83">
        <v>226</v>
      </c>
      <c r="Z19" s="114">
        <v>20</v>
      </c>
    </row>
    <row r="20" spans="1:26" ht="55.5" customHeight="1">
      <c r="A20" s="192" t="s">
        <v>234</v>
      </c>
      <c r="B20" s="208" t="s">
        <v>132</v>
      </c>
      <c r="C20" s="201" t="s">
        <v>188</v>
      </c>
      <c r="D20" s="199" t="s">
        <v>8</v>
      </c>
      <c r="E20" s="200">
        <v>176.7</v>
      </c>
      <c r="F20" s="206">
        <v>1.4</v>
      </c>
      <c r="G20" s="207">
        <v>5.5</v>
      </c>
      <c r="H20" s="207">
        <f>F20*G20</f>
        <v>7.699999999999999</v>
      </c>
      <c r="I20" s="206">
        <v>28</v>
      </c>
      <c r="J20" s="206">
        <v>0.55</v>
      </c>
      <c r="K20" s="206">
        <f>H20+I20+J20</f>
        <v>36.25</v>
      </c>
      <c r="L20" s="206">
        <f>E20*F20</f>
        <v>247.37999999999997</v>
      </c>
      <c r="M20" s="206">
        <f>E20*H20</f>
        <v>1360.5899999999997</v>
      </c>
      <c r="N20" s="206">
        <f>E20*I20</f>
        <v>4947.599999999999</v>
      </c>
      <c r="O20" s="206">
        <f>E20*J20</f>
        <v>97.185</v>
      </c>
      <c r="P20" s="206">
        <f>M20+N20+O20</f>
        <v>6405.374999999999</v>
      </c>
      <c r="S20" s="71"/>
      <c r="T20" s="71"/>
      <c r="W20" s="120"/>
      <c r="X20" s="123"/>
      <c r="Y20" s="123"/>
      <c r="Z20" s="198"/>
    </row>
    <row r="21" spans="1:26" ht="44.25" customHeight="1">
      <c r="A21" s="192" t="s">
        <v>231</v>
      </c>
      <c r="B21" s="208" t="s">
        <v>132</v>
      </c>
      <c r="C21" s="202" t="s">
        <v>189</v>
      </c>
      <c r="D21" s="194" t="s">
        <v>8</v>
      </c>
      <c r="E21" s="195">
        <v>166</v>
      </c>
      <c r="F21" s="206">
        <v>2</v>
      </c>
      <c r="G21" s="207">
        <v>6</v>
      </c>
      <c r="H21" s="207">
        <f>F21*G21</f>
        <v>12</v>
      </c>
      <c r="I21" s="206">
        <v>116</v>
      </c>
      <c r="J21" s="206">
        <v>50</v>
      </c>
      <c r="K21" s="206">
        <f>H21+I21+J21</f>
        <v>178</v>
      </c>
      <c r="L21" s="206">
        <f>E21*F21</f>
        <v>332</v>
      </c>
      <c r="M21" s="206">
        <f>E21*H21</f>
        <v>1992</v>
      </c>
      <c r="N21" s="206">
        <f>E21*I21</f>
        <v>19256</v>
      </c>
      <c r="O21" s="206">
        <f>E21*J21</f>
        <v>8300</v>
      </c>
      <c r="P21" s="206">
        <f>M21+N21+O21</f>
        <v>29548</v>
      </c>
      <c r="S21" s="71"/>
      <c r="T21" s="71"/>
      <c r="W21" s="120"/>
      <c r="X21" s="123"/>
      <c r="Y21" s="123"/>
      <c r="Z21" s="198"/>
    </row>
    <row r="22" spans="1:20" ht="41.25" customHeight="1">
      <c r="A22" s="192" t="s">
        <v>235</v>
      </c>
      <c r="B22" s="83" t="s">
        <v>132</v>
      </c>
      <c r="C22" s="203" t="s">
        <v>190</v>
      </c>
      <c r="D22" s="204" t="s">
        <v>176</v>
      </c>
      <c r="E22" s="205">
        <v>4</v>
      </c>
      <c r="F22" s="206">
        <v>5</v>
      </c>
      <c r="G22" s="207">
        <v>5.5</v>
      </c>
      <c r="H22" s="207">
        <f t="shared" si="0"/>
        <v>27.5</v>
      </c>
      <c r="I22" s="206">
        <v>53</v>
      </c>
      <c r="J22" s="206">
        <v>1.55</v>
      </c>
      <c r="K22" s="206">
        <f t="shared" si="1"/>
        <v>82.05</v>
      </c>
      <c r="L22" s="206">
        <f t="shared" si="2"/>
        <v>20</v>
      </c>
      <c r="M22" s="206">
        <f t="shared" si="3"/>
        <v>110</v>
      </c>
      <c r="N22" s="206">
        <f t="shared" si="4"/>
        <v>212</v>
      </c>
      <c r="O22" s="206">
        <f t="shared" si="5"/>
        <v>6.2</v>
      </c>
      <c r="P22" s="206">
        <f t="shared" si="6"/>
        <v>328.2</v>
      </c>
      <c r="S22" s="71">
        <v>79</v>
      </c>
      <c r="T22" s="71">
        <v>0.9</v>
      </c>
    </row>
    <row r="23" spans="1:20" ht="14.25" customHeight="1">
      <c r="A23" s="192" t="s">
        <v>236</v>
      </c>
      <c r="B23" s="83" t="s">
        <v>132</v>
      </c>
      <c r="C23" s="203" t="s">
        <v>191</v>
      </c>
      <c r="D23" s="204" t="s">
        <v>176</v>
      </c>
      <c r="E23" s="205">
        <v>6</v>
      </c>
      <c r="F23" s="71">
        <v>5</v>
      </c>
      <c r="G23" s="207">
        <v>5.5</v>
      </c>
      <c r="H23" s="111">
        <f>F23*G23</f>
        <v>27.5</v>
      </c>
      <c r="I23" s="206">
        <v>53</v>
      </c>
      <c r="J23" s="71">
        <v>1.55</v>
      </c>
      <c r="K23" s="71">
        <f>H23+I23+J23</f>
        <v>82.05</v>
      </c>
      <c r="L23" s="71">
        <f>E23*F23</f>
        <v>30</v>
      </c>
      <c r="M23" s="71">
        <f>E23*H23</f>
        <v>165</v>
      </c>
      <c r="N23" s="71">
        <f>E23*I23</f>
        <v>318</v>
      </c>
      <c r="O23" s="71">
        <f>E23*J23</f>
        <v>9.3</v>
      </c>
      <c r="P23" s="71">
        <f>M23+N23+O23</f>
        <v>492.3</v>
      </c>
      <c r="S23" s="71">
        <v>79</v>
      </c>
      <c r="T23" s="71">
        <v>0.9</v>
      </c>
    </row>
    <row r="24" spans="1:20" ht="12.75">
      <c r="A24" s="192" t="s">
        <v>232</v>
      </c>
      <c r="B24" s="83" t="s">
        <v>132</v>
      </c>
      <c r="C24" s="203" t="s">
        <v>192</v>
      </c>
      <c r="D24" s="204" t="s">
        <v>176</v>
      </c>
      <c r="E24" s="205">
        <v>2</v>
      </c>
      <c r="F24" s="71">
        <v>5</v>
      </c>
      <c r="G24" s="207">
        <v>5.5</v>
      </c>
      <c r="H24" s="111">
        <f t="shared" si="0"/>
        <v>27.5</v>
      </c>
      <c r="I24" s="206">
        <v>53</v>
      </c>
      <c r="J24" s="71">
        <v>1.55</v>
      </c>
      <c r="K24" s="71">
        <f t="shared" si="1"/>
        <v>82.05</v>
      </c>
      <c r="L24" s="71">
        <f t="shared" si="2"/>
        <v>10</v>
      </c>
      <c r="M24" s="71">
        <f t="shared" si="3"/>
        <v>55</v>
      </c>
      <c r="N24" s="71">
        <f t="shared" si="4"/>
        <v>106</v>
      </c>
      <c r="O24" s="71">
        <f t="shared" si="5"/>
        <v>3.1</v>
      </c>
      <c r="P24" s="71">
        <f t="shared" si="6"/>
        <v>164.1</v>
      </c>
      <c r="S24" s="71">
        <v>79</v>
      </c>
      <c r="T24" s="71">
        <v>0.9</v>
      </c>
    </row>
    <row r="25" spans="1:20" ht="12.75">
      <c r="A25" s="192" t="s">
        <v>237</v>
      </c>
      <c r="B25" s="83" t="s">
        <v>132</v>
      </c>
      <c r="C25" s="203" t="s">
        <v>193</v>
      </c>
      <c r="D25" s="204" t="s">
        <v>176</v>
      </c>
      <c r="E25" s="205">
        <v>1</v>
      </c>
      <c r="F25" s="71">
        <v>5</v>
      </c>
      <c r="G25" s="207">
        <v>5.5</v>
      </c>
      <c r="H25" s="111">
        <f t="shared" si="0"/>
        <v>27.5</v>
      </c>
      <c r="I25" s="206">
        <v>53</v>
      </c>
      <c r="J25" s="71">
        <v>1.55</v>
      </c>
      <c r="K25" s="71">
        <f t="shared" si="1"/>
        <v>82.05</v>
      </c>
      <c r="L25" s="71">
        <f t="shared" si="2"/>
        <v>5</v>
      </c>
      <c r="M25" s="71">
        <f t="shared" si="3"/>
        <v>27.5</v>
      </c>
      <c r="N25" s="71">
        <f t="shared" si="4"/>
        <v>53</v>
      </c>
      <c r="O25" s="71">
        <f t="shared" si="5"/>
        <v>1.55</v>
      </c>
      <c r="P25" s="71">
        <f t="shared" si="6"/>
        <v>82.05</v>
      </c>
      <c r="S25" s="71">
        <v>79</v>
      </c>
      <c r="T25" s="71">
        <v>0.9</v>
      </c>
    </row>
    <row r="26" spans="1:20" ht="12.75">
      <c r="A26" s="192" t="s">
        <v>233</v>
      </c>
      <c r="B26" s="83" t="s">
        <v>132</v>
      </c>
      <c r="C26" s="203" t="s">
        <v>194</v>
      </c>
      <c r="D26" s="204" t="s">
        <v>176</v>
      </c>
      <c r="E26" s="205">
        <v>2</v>
      </c>
      <c r="F26" s="71">
        <v>5</v>
      </c>
      <c r="G26" s="207">
        <v>5.5</v>
      </c>
      <c r="H26" s="111">
        <f t="shared" si="0"/>
        <v>27.5</v>
      </c>
      <c r="I26" s="206">
        <v>53</v>
      </c>
      <c r="J26" s="71">
        <v>1.55</v>
      </c>
      <c r="K26" s="71">
        <f t="shared" si="1"/>
        <v>82.05</v>
      </c>
      <c r="L26" s="71">
        <f t="shared" si="2"/>
        <v>10</v>
      </c>
      <c r="M26" s="71">
        <f t="shared" si="3"/>
        <v>55</v>
      </c>
      <c r="N26" s="71">
        <f t="shared" si="4"/>
        <v>106</v>
      </c>
      <c r="O26" s="71">
        <f t="shared" si="5"/>
        <v>3.1</v>
      </c>
      <c r="P26" s="71">
        <f t="shared" si="6"/>
        <v>164.1</v>
      </c>
      <c r="S26" s="71">
        <v>79</v>
      </c>
      <c r="T26" s="71">
        <v>0.9</v>
      </c>
    </row>
    <row r="27" spans="1:20" ht="12.75">
      <c r="A27" s="192" t="s">
        <v>238</v>
      </c>
      <c r="B27" s="83" t="s">
        <v>132</v>
      </c>
      <c r="C27" s="203" t="s">
        <v>195</v>
      </c>
      <c r="D27" s="204" t="s">
        <v>176</v>
      </c>
      <c r="E27" s="205">
        <v>3</v>
      </c>
      <c r="F27" s="71">
        <v>5</v>
      </c>
      <c r="G27" s="207">
        <v>5.5</v>
      </c>
      <c r="H27" s="111">
        <f t="shared" si="0"/>
        <v>27.5</v>
      </c>
      <c r="I27" s="206">
        <v>53</v>
      </c>
      <c r="J27" s="71">
        <v>1.55</v>
      </c>
      <c r="K27" s="71">
        <f t="shared" si="1"/>
        <v>82.05</v>
      </c>
      <c r="L27" s="71">
        <f t="shared" si="2"/>
        <v>15</v>
      </c>
      <c r="M27" s="71">
        <f t="shared" si="3"/>
        <v>82.5</v>
      </c>
      <c r="N27" s="71">
        <f t="shared" si="4"/>
        <v>159</v>
      </c>
      <c r="O27" s="71">
        <f t="shared" si="5"/>
        <v>4.65</v>
      </c>
      <c r="P27" s="71">
        <f t="shared" si="6"/>
        <v>246.15</v>
      </c>
      <c r="S27" s="71">
        <v>79</v>
      </c>
      <c r="T27" s="71">
        <v>0.9</v>
      </c>
    </row>
    <row r="28" spans="1:20" ht="14.25" customHeight="1">
      <c r="A28" s="192" t="s">
        <v>239</v>
      </c>
      <c r="B28" s="83" t="s">
        <v>132</v>
      </c>
      <c r="C28" s="203" t="s">
        <v>196</v>
      </c>
      <c r="D28" s="204" t="s">
        <v>176</v>
      </c>
      <c r="E28" s="205">
        <v>4</v>
      </c>
      <c r="F28" s="71">
        <v>5</v>
      </c>
      <c r="G28" s="207">
        <v>5.5</v>
      </c>
      <c r="H28" s="111">
        <f t="shared" si="0"/>
        <v>27.5</v>
      </c>
      <c r="I28" s="206">
        <v>53</v>
      </c>
      <c r="J28" s="71">
        <v>1.55</v>
      </c>
      <c r="K28" s="71">
        <f t="shared" si="1"/>
        <v>82.05</v>
      </c>
      <c r="L28" s="71">
        <f t="shared" si="2"/>
        <v>20</v>
      </c>
      <c r="M28" s="71">
        <f t="shared" si="3"/>
        <v>110</v>
      </c>
      <c r="N28" s="71">
        <f t="shared" si="4"/>
        <v>212</v>
      </c>
      <c r="O28" s="71">
        <f t="shared" si="5"/>
        <v>6.2</v>
      </c>
      <c r="P28" s="71">
        <f t="shared" si="6"/>
        <v>328.2</v>
      </c>
      <c r="S28" s="71">
        <v>72.2</v>
      </c>
      <c r="T28" s="71">
        <v>0.9</v>
      </c>
    </row>
    <row r="29" spans="1:20" ht="14.25" customHeight="1">
      <c r="A29" s="192" t="s">
        <v>240</v>
      </c>
      <c r="B29" s="83" t="s">
        <v>132</v>
      </c>
      <c r="C29" s="203" t="s">
        <v>197</v>
      </c>
      <c r="D29" s="204" t="s">
        <v>176</v>
      </c>
      <c r="E29" s="205">
        <v>2</v>
      </c>
      <c r="F29" s="71">
        <v>4</v>
      </c>
      <c r="G29" s="207">
        <v>5.5</v>
      </c>
      <c r="H29" s="111">
        <f t="shared" si="0"/>
        <v>22</v>
      </c>
      <c r="I29" s="206">
        <v>53</v>
      </c>
      <c r="J29" s="71">
        <v>1.55</v>
      </c>
      <c r="K29" s="71">
        <f t="shared" si="1"/>
        <v>76.55</v>
      </c>
      <c r="L29" s="71">
        <f t="shared" si="2"/>
        <v>8</v>
      </c>
      <c r="M29" s="71">
        <f t="shared" si="3"/>
        <v>44</v>
      </c>
      <c r="N29" s="71">
        <f t="shared" si="4"/>
        <v>106</v>
      </c>
      <c r="O29" s="71">
        <f t="shared" si="5"/>
        <v>3.1</v>
      </c>
      <c r="P29" s="71">
        <f t="shared" si="6"/>
        <v>153.1</v>
      </c>
      <c r="S29" s="71">
        <v>33.9</v>
      </c>
      <c r="T29" s="71">
        <v>0.9</v>
      </c>
    </row>
    <row r="30" spans="1:20" ht="14.25" customHeight="1">
      <c r="A30" s="192" t="s">
        <v>241</v>
      </c>
      <c r="B30" s="208" t="s">
        <v>132</v>
      </c>
      <c r="C30" s="203" t="s">
        <v>198</v>
      </c>
      <c r="D30" s="204" t="s">
        <v>176</v>
      </c>
      <c r="E30" s="205">
        <v>1</v>
      </c>
      <c r="F30" s="71">
        <v>4</v>
      </c>
      <c r="G30" s="207">
        <v>5.5</v>
      </c>
      <c r="H30" s="111">
        <f t="shared" si="0"/>
        <v>22</v>
      </c>
      <c r="I30" s="206">
        <v>53</v>
      </c>
      <c r="J30" s="71">
        <v>1.55</v>
      </c>
      <c r="K30" s="71">
        <f t="shared" si="1"/>
        <v>76.55</v>
      </c>
      <c r="L30" s="71">
        <f t="shared" si="2"/>
        <v>4</v>
      </c>
      <c r="M30" s="71">
        <f t="shared" si="3"/>
        <v>22</v>
      </c>
      <c r="N30" s="71">
        <f t="shared" si="4"/>
        <v>53</v>
      </c>
      <c r="O30" s="71">
        <f t="shared" si="5"/>
        <v>1.55</v>
      </c>
      <c r="P30" s="71">
        <f>M30+N30+O30</f>
        <v>76.55</v>
      </c>
      <c r="S30" s="71"/>
      <c r="T30" s="71"/>
    </row>
    <row r="31" spans="1:20" ht="14.25" customHeight="1">
      <c r="A31" s="192" t="s">
        <v>242</v>
      </c>
      <c r="B31" s="208" t="s">
        <v>132</v>
      </c>
      <c r="C31" s="203" t="s">
        <v>199</v>
      </c>
      <c r="D31" s="204" t="s">
        <v>176</v>
      </c>
      <c r="E31" s="205">
        <v>8</v>
      </c>
      <c r="F31" s="71">
        <v>4</v>
      </c>
      <c r="G31" s="207">
        <v>5.5</v>
      </c>
      <c r="H31" s="111">
        <f t="shared" si="0"/>
        <v>22</v>
      </c>
      <c r="I31" s="206">
        <v>53</v>
      </c>
      <c r="J31" s="71">
        <v>1.55</v>
      </c>
      <c r="K31" s="71">
        <f t="shared" si="1"/>
        <v>76.55</v>
      </c>
      <c r="L31" s="71">
        <f t="shared" si="2"/>
        <v>32</v>
      </c>
      <c r="M31" s="71">
        <f t="shared" si="3"/>
        <v>176</v>
      </c>
      <c r="N31" s="71">
        <f t="shared" si="4"/>
        <v>424</v>
      </c>
      <c r="O31" s="71">
        <f t="shared" si="5"/>
        <v>12.4</v>
      </c>
      <c r="P31" s="71">
        <f>M31+N31+O31</f>
        <v>612.4</v>
      </c>
      <c r="S31" s="71"/>
      <c r="T31" s="71"/>
    </row>
    <row r="32" spans="1:20" ht="14.25" customHeight="1">
      <c r="A32" s="192" t="s">
        <v>243</v>
      </c>
      <c r="B32" s="208" t="s">
        <v>132</v>
      </c>
      <c r="C32" s="203" t="s">
        <v>200</v>
      </c>
      <c r="D32" s="204" t="s">
        <v>176</v>
      </c>
      <c r="E32" s="205">
        <v>2</v>
      </c>
      <c r="F32" s="71">
        <v>4</v>
      </c>
      <c r="G32" s="207">
        <v>5.5</v>
      </c>
      <c r="H32" s="111">
        <f t="shared" si="0"/>
        <v>22</v>
      </c>
      <c r="I32" s="71">
        <v>40</v>
      </c>
      <c r="J32" s="71">
        <v>1.55</v>
      </c>
      <c r="K32" s="71">
        <f t="shared" si="1"/>
        <v>63.55</v>
      </c>
      <c r="L32" s="71">
        <f t="shared" si="2"/>
        <v>8</v>
      </c>
      <c r="M32" s="71">
        <f t="shared" si="3"/>
        <v>44</v>
      </c>
      <c r="N32" s="71">
        <f t="shared" si="4"/>
        <v>80</v>
      </c>
      <c r="O32" s="71">
        <f t="shared" si="5"/>
        <v>3.1</v>
      </c>
      <c r="P32" s="71">
        <f>M32+N32+O32</f>
        <v>127.1</v>
      </c>
      <c r="S32" s="71"/>
      <c r="T32" s="71"/>
    </row>
    <row r="33" spans="1:20" ht="12.75">
      <c r="A33" s="192" t="s">
        <v>244</v>
      </c>
      <c r="B33" s="208" t="s">
        <v>132</v>
      </c>
      <c r="C33" s="84" t="s">
        <v>203</v>
      </c>
      <c r="D33" s="83" t="s">
        <v>0</v>
      </c>
      <c r="E33" s="71">
        <v>2</v>
      </c>
      <c r="F33" s="71">
        <v>4.5</v>
      </c>
      <c r="G33" s="207">
        <v>5.5</v>
      </c>
      <c r="H33" s="111">
        <f>F33*G33</f>
        <v>24.75</v>
      </c>
      <c r="I33" s="71">
        <v>145</v>
      </c>
      <c r="J33" s="71">
        <v>1.7</v>
      </c>
      <c r="K33" s="71">
        <f>H33+I33+J33</f>
        <v>171.45</v>
      </c>
      <c r="L33" s="71">
        <f>E33*F33</f>
        <v>9</v>
      </c>
      <c r="M33" s="71">
        <f>E33*H33</f>
        <v>49.5</v>
      </c>
      <c r="N33" s="71">
        <f>E33*I33</f>
        <v>290</v>
      </c>
      <c r="O33" s="71">
        <f>E33*J33</f>
        <v>3.4</v>
      </c>
      <c r="P33" s="71">
        <f>M33+N33+O33</f>
        <v>342.9</v>
      </c>
      <c r="S33" s="71"/>
      <c r="T33" s="71"/>
    </row>
    <row r="34" spans="1:20" ht="12.75">
      <c r="A34" s="83"/>
      <c r="B34" s="208" t="s">
        <v>132</v>
      </c>
      <c r="C34" s="84" t="s">
        <v>201</v>
      </c>
      <c r="D34" s="83"/>
      <c r="E34" s="71"/>
      <c r="F34" s="71"/>
      <c r="G34" s="111"/>
      <c r="H34" s="111"/>
      <c r="I34" s="71"/>
      <c r="J34" s="71"/>
      <c r="K34" s="71"/>
      <c r="L34" s="71"/>
      <c r="M34" s="71"/>
      <c r="N34" s="71"/>
      <c r="O34" s="71"/>
      <c r="P34" s="71"/>
      <c r="S34" s="71"/>
      <c r="T34" s="71"/>
    </row>
    <row r="35" spans="1:20" ht="12.75">
      <c r="A35" s="83" t="s">
        <v>245</v>
      </c>
      <c r="B35" s="208" t="s">
        <v>132</v>
      </c>
      <c r="C35" s="84" t="s">
        <v>202</v>
      </c>
      <c r="D35" s="83" t="s">
        <v>0</v>
      </c>
      <c r="E35" s="71">
        <v>2</v>
      </c>
      <c r="F35" s="71">
        <v>4.5</v>
      </c>
      <c r="G35" s="207">
        <v>5.5</v>
      </c>
      <c r="H35" s="111">
        <f>F35*G35</f>
        <v>24.75</v>
      </c>
      <c r="I35" s="71">
        <v>130</v>
      </c>
      <c r="J35" s="71">
        <v>1.7</v>
      </c>
      <c r="K35" s="71">
        <f>H35+I35+J35</f>
        <v>156.45</v>
      </c>
      <c r="L35" s="71">
        <f>E35*F35</f>
        <v>9</v>
      </c>
      <c r="M35" s="71">
        <f>E35*H35</f>
        <v>49.5</v>
      </c>
      <c r="N35" s="71">
        <f>E35*I35</f>
        <v>260</v>
      </c>
      <c r="O35" s="71">
        <f>E35*J35</f>
        <v>3.4</v>
      </c>
      <c r="P35" s="71">
        <f>M35+N35+O35</f>
        <v>312.9</v>
      </c>
      <c r="S35" s="71"/>
      <c r="T35" s="71"/>
    </row>
    <row r="36" spans="1:20" ht="12.75">
      <c r="A36" s="83"/>
      <c r="B36" s="208" t="s">
        <v>132</v>
      </c>
      <c r="C36" s="84" t="s">
        <v>204</v>
      </c>
      <c r="D36" s="83"/>
      <c r="E36" s="71"/>
      <c r="F36" s="71"/>
      <c r="G36" s="111"/>
      <c r="H36" s="111"/>
      <c r="I36" s="71"/>
      <c r="J36" s="71"/>
      <c r="K36" s="71"/>
      <c r="L36" s="71"/>
      <c r="M36" s="71"/>
      <c r="N36" s="71"/>
      <c r="O36" s="71"/>
      <c r="P36" s="71"/>
      <c r="S36" s="71"/>
      <c r="T36" s="71"/>
    </row>
    <row r="37" spans="1:20" ht="12.75">
      <c r="A37" s="83" t="s">
        <v>246</v>
      </c>
      <c r="B37" s="208" t="s">
        <v>132</v>
      </c>
      <c r="C37" s="84" t="s">
        <v>205</v>
      </c>
      <c r="D37" s="83" t="s">
        <v>0</v>
      </c>
      <c r="E37" s="71">
        <v>2</v>
      </c>
      <c r="F37" s="71">
        <v>4</v>
      </c>
      <c r="G37" s="207">
        <v>5.5</v>
      </c>
      <c r="H37" s="111">
        <f>F37*G37</f>
        <v>22</v>
      </c>
      <c r="I37" s="71">
        <v>135</v>
      </c>
      <c r="J37" s="71">
        <v>1.5</v>
      </c>
      <c r="K37" s="71">
        <f>H37+I37+J37</f>
        <v>158.5</v>
      </c>
      <c r="L37" s="71">
        <f>E37*F37</f>
        <v>8</v>
      </c>
      <c r="M37" s="71">
        <f>E37*H37</f>
        <v>44</v>
      </c>
      <c r="N37" s="71">
        <f>E37*I37</f>
        <v>270</v>
      </c>
      <c r="O37" s="71">
        <f>E37*J37</f>
        <v>3</v>
      </c>
      <c r="P37" s="71">
        <f>M37+N37+O37</f>
        <v>317</v>
      </c>
      <c r="S37" s="71"/>
      <c r="T37" s="71"/>
    </row>
    <row r="38" spans="1:20" ht="12.75">
      <c r="A38" s="83"/>
      <c r="B38" s="208" t="s">
        <v>132</v>
      </c>
      <c r="C38" s="84" t="s">
        <v>204</v>
      </c>
      <c r="D38" s="83"/>
      <c r="E38" s="71"/>
      <c r="F38" s="71"/>
      <c r="G38" s="111"/>
      <c r="H38" s="111"/>
      <c r="I38" s="71"/>
      <c r="J38" s="71"/>
      <c r="K38" s="71"/>
      <c r="L38" s="71"/>
      <c r="M38" s="71"/>
      <c r="N38" s="71"/>
      <c r="O38" s="71"/>
      <c r="P38" s="71"/>
      <c r="S38" s="71"/>
      <c r="T38" s="71"/>
    </row>
    <row r="39" spans="1:20" ht="12.75">
      <c r="A39" s="83" t="s">
        <v>247</v>
      </c>
      <c r="B39" s="208" t="s">
        <v>132</v>
      </c>
      <c r="C39" s="84" t="s">
        <v>150</v>
      </c>
      <c r="D39" s="83" t="s">
        <v>0</v>
      </c>
      <c r="E39" s="71">
        <v>4</v>
      </c>
      <c r="F39" s="71">
        <v>5.05</v>
      </c>
      <c r="G39" s="207">
        <v>5.5</v>
      </c>
      <c r="H39" s="111">
        <f>F39*G39</f>
        <v>27.775</v>
      </c>
      <c r="I39" s="71">
        <v>560</v>
      </c>
      <c r="J39" s="71">
        <v>2.5</v>
      </c>
      <c r="K39" s="111">
        <f>H39+J39+I39</f>
        <v>590.275</v>
      </c>
      <c r="L39" s="71">
        <f>E39*F39</f>
        <v>20.2</v>
      </c>
      <c r="M39" s="71">
        <f>E39*H39</f>
        <v>111.1</v>
      </c>
      <c r="N39" s="71">
        <f>E39*I39</f>
        <v>2240</v>
      </c>
      <c r="O39" s="71">
        <f>E39*J39</f>
        <v>10</v>
      </c>
      <c r="P39" s="71">
        <f>M39+N39+O39</f>
        <v>2361.1</v>
      </c>
      <c r="S39" s="71">
        <v>330.7</v>
      </c>
      <c r="T39" s="71">
        <v>1.3</v>
      </c>
    </row>
    <row r="40" spans="1:20" ht="12.75">
      <c r="A40" s="83"/>
      <c r="B40" s="208" t="s">
        <v>132</v>
      </c>
      <c r="C40" s="84" t="s">
        <v>187</v>
      </c>
      <c r="D40" s="83"/>
      <c r="E40" s="71"/>
      <c r="F40" s="71"/>
      <c r="G40" s="111"/>
      <c r="H40" s="111"/>
      <c r="I40" s="71"/>
      <c r="J40" s="71"/>
      <c r="K40" s="71"/>
      <c r="L40" s="71"/>
      <c r="M40" s="71"/>
      <c r="N40" s="71"/>
      <c r="O40" s="71"/>
      <c r="P40" s="71"/>
      <c r="S40" s="71"/>
      <c r="T40" s="71"/>
    </row>
    <row r="41" spans="1:20" ht="12.75">
      <c r="A41" s="83" t="s">
        <v>248</v>
      </c>
      <c r="B41" s="208" t="s">
        <v>132</v>
      </c>
      <c r="C41" s="84" t="s">
        <v>150</v>
      </c>
      <c r="D41" s="83" t="s">
        <v>0</v>
      </c>
      <c r="E41" s="71">
        <v>5</v>
      </c>
      <c r="F41" s="71">
        <v>5.05</v>
      </c>
      <c r="G41" s="207">
        <v>5.5</v>
      </c>
      <c r="H41" s="111">
        <f>F41*G41</f>
        <v>27.775</v>
      </c>
      <c r="I41" s="71">
        <v>350</v>
      </c>
      <c r="J41" s="71">
        <v>2.5</v>
      </c>
      <c r="K41" s="111">
        <f>H41+J41+I41</f>
        <v>380.275</v>
      </c>
      <c r="L41" s="71">
        <f>E41*F41</f>
        <v>25.25</v>
      </c>
      <c r="M41" s="71">
        <f>E41*H41</f>
        <v>138.875</v>
      </c>
      <c r="N41" s="71">
        <f>E41*I41</f>
        <v>1750</v>
      </c>
      <c r="O41" s="71">
        <f>E41*J41</f>
        <v>12.5</v>
      </c>
      <c r="P41" s="71">
        <f>M41+N41+O41</f>
        <v>1901.375</v>
      </c>
      <c r="S41" s="71">
        <v>222.4</v>
      </c>
      <c r="T41" s="71">
        <v>1.3</v>
      </c>
    </row>
    <row r="42" spans="1:20" ht="12.75">
      <c r="A42" s="83"/>
      <c r="B42" s="208" t="s">
        <v>132</v>
      </c>
      <c r="C42" s="84" t="s">
        <v>206</v>
      </c>
      <c r="D42" s="83"/>
      <c r="E42" s="72"/>
      <c r="F42" s="71"/>
      <c r="G42" s="111"/>
      <c r="H42" s="111"/>
      <c r="I42" s="71"/>
      <c r="J42" s="71"/>
      <c r="K42" s="71"/>
      <c r="L42" s="71"/>
      <c r="M42" s="71"/>
      <c r="N42" s="71"/>
      <c r="O42" s="71"/>
      <c r="P42" s="71"/>
      <c r="S42" s="71"/>
      <c r="T42" s="71"/>
    </row>
    <row r="43" spans="1:20" ht="12.75">
      <c r="A43" s="83" t="s">
        <v>249</v>
      </c>
      <c r="B43" s="208" t="s">
        <v>132</v>
      </c>
      <c r="C43" s="84" t="s">
        <v>150</v>
      </c>
      <c r="D43" s="83" t="s">
        <v>0</v>
      </c>
      <c r="E43" s="71">
        <v>2</v>
      </c>
      <c r="F43" s="71">
        <v>5.05</v>
      </c>
      <c r="G43" s="207">
        <v>5.5</v>
      </c>
      <c r="H43" s="111">
        <f>F43*G43</f>
        <v>27.775</v>
      </c>
      <c r="I43" s="71">
        <v>280</v>
      </c>
      <c r="J43" s="71">
        <v>2</v>
      </c>
      <c r="K43" s="111">
        <f>H43+J43+I43</f>
        <v>309.775</v>
      </c>
      <c r="L43" s="71">
        <f>E43*F43</f>
        <v>10.1</v>
      </c>
      <c r="M43" s="71">
        <f>E43*H43</f>
        <v>55.55</v>
      </c>
      <c r="N43" s="71">
        <f>E43*I43</f>
        <v>560</v>
      </c>
      <c r="O43" s="71">
        <f>E43*J43</f>
        <v>4</v>
      </c>
      <c r="P43" s="71">
        <f>M43+N43+O43</f>
        <v>619.55</v>
      </c>
      <c r="S43" s="71"/>
      <c r="T43" s="71"/>
    </row>
    <row r="44" spans="1:20" ht="12.75">
      <c r="A44" s="83"/>
      <c r="B44" s="208" t="s">
        <v>132</v>
      </c>
      <c r="C44" s="84" t="s">
        <v>153</v>
      </c>
      <c r="D44" s="83"/>
      <c r="E44" s="72"/>
      <c r="F44" s="71"/>
      <c r="G44" s="111"/>
      <c r="H44" s="111"/>
      <c r="I44" s="71"/>
      <c r="J44" s="71"/>
      <c r="K44" s="71"/>
      <c r="L44" s="71"/>
      <c r="M44" s="71"/>
      <c r="N44" s="71"/>
      <c r="O44" s="71"/>
      <c r="P44" s="71"/>
      <c r="S44" s="71"/>
      <c r="T44" s="71"/>
    </row>
    <row r="45" spans="1:20" ht="12.75">
      <c r="A45" s="83" t="s">
        <v>250</v>
      </c>
      <c r="B45" s="208" t="s">
        <v>132</v>
      </c>
      <c r="C45" s="84" t="s">
        <v>154</v>
      </c>
      <c r="D45" s="83" t="s">
        <v>0</v>
      </c>
      <c r="E45" s="71">
        <v>4</v>
      </c>
      <c r="F45" s="71">
        <v>5</v>
      </c>
      <c r="G45" s="207">
        <v>5.5</v>
      </c>
      <c r="H45" s="111">
        <f>F45*G45</f>
        <v>27.5</v>
      </c>
      <c r="I45" s="71">
        <v>235</v>
      </c>
      <c r="J45" s="71">
        <v>2</v>
      </c>
      <c r="K45" s="111">
        <f>H45+J45+I45</f>
        <v>264.5</v>
      </c>
      <c r="L45" s="71">
        <f aca="true" t="shared" si="7" ref="L45:L53">E45*F45</f>
        <v>20</v>
      </c>
      <c r="M45" s="71">
        <f aca="true" t="shared" si="8" ref="M45:M53">E45*H45</f>
        <v>110</v>
      </c>
      <c r="N45" s="71">
        <f aca="true" t="shared" si="9" ref="N45:N51">E45*I45</f>
        <v>940</v>
      </c>
      <c r="O45" s="71">
        <f aca="true" t="shared" si="10" ref="O45:O53">E45*J45</f>
        <v>8</v>
      </c>
      <c r="P45" s="71">
        <f aca="true" t="shared" si="11" ref="P45:P51">M45+N45+O45</f>
        <v>1058</v>
      </c>
      <c r="S45" s="71"/>
      <c r="T45" s="71"/>
    </row>
    <row r="46" spans="1:20" ht="12.75">
      <c r="A46" s="192" t="s">
        <v>251</v>
      </c>
      <c r="B46" s="208" t="s">
        <v>132</v>
      </c>
      <c r="C46" s="84" t="s">
        <v>207</v>
      </c>
      <c r="D46" s="83" t="s">
        <v>2</v>
      </c>
      <c r="E46" s="71">
        <v>10</v>
      </c>
      <c r="F46" s="71">
        <v>2</v>
      </c>
      <c r="G46" s="207">
        <v>5.5</v>
      </c>
      <c r="H46" s="111">
        <f aca="true" t="shared" si="12" ref="H46:H59">F46*G46</f>
        <v>11</v>
      </c>
      <c r="I46" s="71">
        <v>25</v>
      </c>
      <c r="J46" s="71">
        <f>T46/0.6</f>
        <v>0.8333333333333334</v>
      </c>
      <c r="K46" s="71">
        <f aca="true" t="shared" si="13" ref="K46:K51">H46+I46+J46</f>
        <v>36.833333333333336</v>
      </c>
      <c r="L46" s="71">
        <f t="shared" si="7"/>
        <v>20</v>
      </c>
      <c r="M46" s="71">
        <f t="shared" si="8"/>
        <v>110</v>
      </c>
      <c r="N46" s="71">
        <f t="shared" si="9"/>
        <v>250</v>
      </c>
      <c r="O46" s="71">
        <f t="shared" si="10"/>
        <v>8.333333333333334</v>
      </c>
      <c r="P46" s="71">
        <f t="shared" si="11"/>
        <v>368.3333333333333</v>
      </c>
      <c r="S46" s="71">
        <v>19</v>
      </c>
      <c r="T46" s="71">
        <v>0.5</v>
      </c>
    </row>
    <row r="47" spans="1:20" ht="13.5" customHeight="1">
      <c r="A47" s="192" t="s">
        <v>252</v>
      </c>
      <c r="B47" s="208" t="s">
        <v>132</v>
      </c>
      <c r="C47" s="84" t="s">
        <v>133</v>
      </c>
      <c r="D47" s="83" t="s">
        <v>2</v>
      </c>
      <c r="E47" s="71">
        <v>172</v>
      </c>
      <c r="F47" s="71">
        <v>2</v>
      </c>
      <c r="G47" s="207">
        <v>5.5</v>
      </c>
      <c r="H47" s="111">
        <f t="shared" si="12"/>
        <v>11</v>
      </c>
      <c r="I47" s="71">
        <v>23</v>
      </c>
      <c r="J47" s="71">
        <f>T47/0.6</f>
        <v>0.8333333333333334</v>
      </c>
      <c r="K47" s="71">
        <f t="shared" si="13"/>
        <v>34.833333333333336</v>
      </c>
      <c r="L47" s="71">
        <f t="shared" si="7"/>
        <v>344</v>
      </c>
      <c r="M47" s="71">
        <f t="shared" si="8"/>
        <v>1892</v>
      </c>
      <c r="N47" s="71">
        <f t="shared" si="9"/>
        <v>3956</v>
      </c>
      <c r="O47" s="71">
        <f t="shared" si="10"/>
        <v>143.33333333333334</v>
      </c>
      <c r="P47" s="71">
        <f t="shared" si="11"/>
        <v>5991.333333333333</v>
      </c>
      <c r="S47" s="71">
        <v>15.5</v>
      </c>
      <c r="T47" s="71">
        <v>0.5</v>
      </c>
    </row>
    <row r="48" spans="1:20" ht="14.25" customHeight="1">
      <c r="A48" s="192" t="s">
        <v>253</v>
      </c>
      <c r="B48" s="208" t="s">
        <v>132</v>
      </c>
      <c r="C48" s="84" t="s">
        <v>152</v>
      </c>
      <c r="D48" s="83" t="s">
        <v>2</v>
      </c>
      <c r="E48" s="71">
        <v>4</v>
      </c>
      <c r="F48" s="71">
        <v>1.8</v>
      </c>
      <c r="G48" s="207">
        <v>5.5</v>
      </c>
      <c r="H48" s="111">
        <f t="shared" si="12"/>
        <v>9.9</v>
      </c>
      <c r="I48" s="71">
        <v>17.5</v>
      </c>
      <c r="J48" s="71">
        <f>T48/0.6</f>
        <v>0.6666666666666667</v>
      </c>
      <c r="K48" s="71">
        <f t="shared" si="13"/>
        <v>28.066666666666666</v>
      </c>
      <c r="L48" s="71">
        <f t="shared" si="7"/>
        <v>7.2</v>
      </c>
      <c r="M48" s="71">
        <f t="shared" si="8"/>
        <v>39.6</v>
      </c>
      <c r="N48" s="71">
        <f t="shared" si="9"/>
        <v>70</v>
      </c>
      <c r="O48" s="71">
        <f t="shared" si="10"/>
        <v>2.666666666666667</v>
      </c>
      <c r="P48" s="71">
        <f t="shared" si="11"/>
        <v>112.26666666666667</v>
      </c>
      <c r="S48" s="71">
        <v>11.6</v>
      </c>
      <c r="T48" s="71">
        <v>0.4</v>
      </c>
    </row>
    <row r="49" spans="1:20" ht="12.75">
      <c r="A49" s="192" t="s">
        <v>254</v>
      </c>
      <c r="B49" s="208" t="s">
        <v>132</v>
      </c>
      <c r="C49" s="84" t="s">
        <v>208</v>
      </c>
      <c r="D49" s="83" t="s">
        <v>0</v>
      </c>
      <c r="E49" s="71">
        <v>2</v>
      </c>
      <c r="F49" s="71">
        <v>0.5</v>
      </c>
      <c r="G49" s="207">
        <v>5.5</v>
      </c>
      <c r="H49" s="111">
        <f>F49*G49</f>
        <v>2.75</v>
      </c>
      <c r="I49" s="71">
        <v>9</v>
      </c>
      <c r="J49" s="71">
        <v>0.2</v>
      </c>
      <c r="K49" s="71">
        <f t="shared" si="13"/>
        <v>11.95</v>
      </c>
      <c r="L49" s="71">
        <f t="shared" si="7"/>
        <v>1</v>
      </c>
      <c r="M49" s="71">
        <f t="shared" si="8"/>
        <v>5.5</v>
      </c>
      <c r="N49" s="71">
        <f t="shared" si="9"/>
        <v>18</v>
      </c>
      <c r="O49" s="71">
        <f t="shared" si="10"/>
        <v>0.4</v>
      </c>
      <c r="P49" s="71">
        <f t="shared" si="11"/>
        <v>23.9</v>
      </c>
      <c r="S49" s="71">
        <v>5.4</v>
      </c>
      <c r="T49" s="71">
        <v>0.1</v>
      </c>
    </row>
    <row r="50" spans="1:20" ht="12.75">
      <c r="A50" s="192" t="s">
        <v>255</v>
      </c>
      <c r="B50" s="208" t="s">
        <v>132</v>
      </c>
      <c r="C50" s="84" t="s">
        <v>209</v>
      </c>
      <c r="D50" s="83" t="s">
        <v>0</v>
      </c>
      <c r="E50" s="71">
        <v>8</v>
      </c>
      <c r="F50" s="71">
        <v>0.65</v>
      </c>
      <c r="G50" s="207">
        <v>5.5</v>
      </c>
      <c r="H50" s="111">
        <f>F50*G50</f>
        <v>3.575</v>
      </c>
      <c r="I50" s="71">
        <v>39</v>
      </c>
      <c r="J50" s="71">
        <v>0.2</v>
      </c>
      <c r="K50" s="71">
        <f t="shared" si="13"/>
        <v>42.775000000000006</v>
      </c>
      <c r="L50" s="71">
        <f t="shared" si="7"/>
        <v>5.2</v>
      </c>
      <c r="M50" s="71">
        <f t="shared" si="8"/>
        <v>28.6</v>
      </c>
      <c r="N50" s="71">
        <f t="shared" si="9"/>
        <v>312</v>
      </c>
      <c r="O50" s="71">
        <f t="shared" si="10"/>
        <v>1.6</v>
      </c>
      <c r="P50" s="71">
        <f t="shared" si="11"/>
        <v>342.20000000000005</v>
      </c>
      <c r="S50" s="71"/>
      <c r="T50" s="71"/>
    </row>
    <row r="51" spans="1:20" ht="12.75">
      <c r="A51" s="192" t="s">
        <v>256</v>
      </c>
      <c r="B51" s="208" t="s">
        <v>132</v>
      </c>
      <c r="C51" s="84" t="s">
        <v>155</v>
      </c>
      <c r="D51" s="83" t="s">
        <v>0</v>
      </c>
      <c r="E51" s="71">
        <v>2</v>
      </c>
      <c r="F51" s="71">
        <v>0.65</v>
      </c>
      <c r="G51" s="207">
        <v>5.5</v>
      </c>
      <c r="H51" s="111">
        <f>F51*G51</f>
        <v>3.575</v>
      </c>
      <c r="I51" s="71">
        <v>35</v>
      </c>
      <c r="J51" s="71">
        <v>0.2</v>
      </c>
      <c r="K51" s="71">
        <f t="shared" si="13"/>
        <v>38.775000000000006</v>
      </c>
      <c r="L51" s="71">
        <f t="shared" si="7"/>
        <v>1.3</v>
      </c>
      <c r="M51" s="71">
        <f t="shared" si="8"/>
        <v>7.15</v>
      </c>
      <c r="N51" s="71">
        <f t="shared" si="9"/>
        <v>70</v>
      </c>
      <c r="O51" s="71">
        <f t="shared" si="10"/>
        <v>0.4</v>
      </c>
      <c r="P51" s="71">
        <f t="shared" si="11"/>
        <v>77.55000000000001</v>
      </c>
      <c r="S51" s="71"/>
      <c r="T51" s="71"/>
    </row>
    <row r="52" spans="1:20" ht="12.75">
      <c r="A52" s="192" t="s">
        <v>257</v>
      </c>
      <c r="B52" s="208" t="s">
        <v>132</v>
      </c>
      <c r="C52" s="84" t="s">
        <v>66</v>
      </c>
      <c r="D52" s="83" t="s">
        <v>0</v>
      </c>
      <c r="E52" s="71">
        <v>2</v>
      </c>
      <c r="F52" s="71">
        <v>3.1</v>
      </c>
      <c r="G52" s="207">
        <v>5.5</v>
      </c>
      <c r="H52" s="111">
        <f t="shared" si="12"/>
        <v>17.05</v>
      </c>
      <c r="I52" s="71">
        <f aca="true" t="shared" si="14" ref="I52:I58">S52/0.5</f>
        <v>23</v>
      </c>
      <c r="J52" s="71">
        <f aca="true" t="shared" si="15" ref="J52:J59">T52/0.6</f>
        <v>1.6666666666666667</v>
      </c>
      <c r="K52" s="111">
        <f>H52+J52+I52</f>
        <v>41.71666666666667</v>
      </c>
      <c r="L52" s="111">
        <f t="shared" si="7"/>
        <v>6.2</v>
      </c>
      <c r="M52" s="111">
        <f t="shared" si="8"/>
        <v>34.1</v>
      </c>
      <c r="N52" s="111">
        <f aca="true" t="shared" si="16" ref="N52:N57">E52*I52</f>
        <v>46</v>
      </c>
      <c r="O52" s="111">
        <f t="shared" si="10"/>
        <v>3.3333333333333335</v>
      </c>
      <c r="P52" s="111">
        <f aca="true" t="shared" si="17" ref="P52:P57">M52+N52+O52</f>
        <v>83.43333333333332</v>
      </c>
      <c r="S52" s="71">
        <v>11.5</v>
      </c>
      <c r="T52" s="111">
        <v>1</v>
      </c>
    </row>
    <row r="53" spans="1:20" ht="12.75">
      <c r="A53" s="192" t="s">
        <v>258</v>
      </c>
      <c r="B53" s="208" t="s">
        <v>132</v>
      </c>
      <c r="C53" s="84" t="s">
        <v>3</v>
      </c>
      <c r="D53" s="83" t="s">
        <v>0</v>
      </c>
      <c r="E53" s="71">
        <v>2</v>
      </c>
      <c r="F53" s="71">
        <v>0.55</v>
      </c>
      <c r="G53" s="207">
        <v>5.5</v>
      </c>
      <c r="H53" s="111">
        <f t="shared" si="12"/>
        <v>3.0250000000000004</v>
      </c>
      <c r="I53" s="71">
        <f t="shared" si="14"/>
        <v>16</v>
      </c>
      <c r="J53" s="71">
        <f t="shared" si="15"/>
        <v>0.2</v>
      </c>
      <c r="K53" s="111">
        <f>H53+J53+I53</f>
        <v>19.225</v>
      </c>
      <c r="L53" s="111">
        <f t="shared" si="7"/>
        <v>1.1</v>
      </c>
      <c r="M53" s="111">
        <f t="shared" si="8"/>
        <v>6.050000000000001</v>
      </c>
      <c r="N53" s="111">
        <f t="shared" si="16"/>
        <v>32</v>
      </c>
      <c r="O53" s="111">
        <f t="shared" si="10"/>
        <v>0.4</v>
      </c>
      <c r="P53" s="111">
        <f t="shared" si="17"/>
        <v>38.449999999999996</v>
      </c>
      <c r="S53" s="71">
        <v>8</v>
      </c>
      <c r="T53" s="111">
        <v>0.12</v>
      </c>
    </row>
    <row r="54" spans="1:20" ht="12.75">
      <c r="A54" s="192" t="s">
        <v>259</v>
      </c>
      <c r="B54" s="208" t="s">
        <v>132</v>
      </c>
      <c r="C54" s="84" t="s">
        <v>4</v>
      </c>
      <c r="D54" s="83" t="s">
        <v>0</v>
      </c>
      <c r="E54" s="71">
        <v>3</v>
      </c>
      <c r="F54" s="71"/>
      <c r="G54" s="111"/>
      <c r="H54" s="111"/>
      <c r="I54" s="71">
        <f t="shared" si="14"/>
        <v>10.5</v>
      </c>
      <c r="J54" s="71">
        <f t="shared" si="15"/>
        <v>0</v>
      </c>
      <c r="K54" s="71"/>
      <c r="L54" s="71"/>
      <c r="M54" s="71"/>
      <c r="N54" s="71">
        <f t="shared" si="16"/>
        <v>31.5</v>
      </c>
      <c r="O54" s="71"/>
      <c r="P54" s="111">
        <f t="shared" si="17"/>
        <v>31.5</v>
      </c>
      <c r="S54" s="71">
        <v>5.25</v>
      </c>
      <c r="T54" s="71"/>
    </row>
    <row r="55" spans="1:20" ht="12.75">
      <c r="A55" s="192" t="s">
        <v>260</v>
      </c>
      <c r="B55" s="208" t="s">
        <v>132</v>
      </c>
      <c r="C55" s="84" t="s">
        <v>5</v>
      </c>
      <c r="D55" s="83" t="s">
        <v>0</v>
      </c>
      <c r="E55" s="71">
        <v>44</v>
      </c>
      <c r="F55" s="71">
        <v>1.2</v>
      </c>
      <c r="G55" s="207">
        <v>5.5</v>
      </c>
      <c r="H55" s="111">
        <f t="shared" si="12"/>
        <v>6.6</v>
      </c>
      <c r="I55" s="71">
        <v>14</v>
      </c>
      <c r="J55" s="71">
        <f t="shared" si="15"/>
        <v>0.4166666666666667</v>
      </c>
      <c r="K55" s="111">
        <f>H55+J55+I55</f>
        <v>21.016666666666666</v>
      </c>
      <c r="L55" s="111">
        <f>E55*F55</f>
        <v>52.8</v>
      </c>
      <c r="M55" s="71">
        <f>E55*H55</f>
        <v>290.4</v>
      </c>
      <c r="N55" s="71">
        <f t="shared" si="16"/>
        <v>616</v>
      </c>
      <c r="O55" s="71">
        <f>E55*J55</f>
        <v>18.333333333333336</v>
      </c>
      <c r="P55" s="111">
        <f t="shared" si="17"/>
        <v>924.7333333333333</v>
      </c>
      <c r="S55" s="71">
        <v>9.3</v>
      </c>
      <c r="T55" s="71">
        <v>0.25</v>
      </c>
    </row>
    <row r="56" spans="1:20" ht="12.75">
      <c r="A56" s="192" t="s">
        <v>261</v>
      </c>
      <c r="B56" s="208" t="s">
        <v>132</v>
      </c>
      <c r="C56" s="84" t="s">
        <v>67</v>
      </c>
      <c r="D56" s="83" t="s">
        <v>0</v>
      </c>
      <c r="E56" s="71">
        <v>4</v>
      </c>
      <c r="F56" s="71">
        <v>6.55</v>
      </c>
      <c r="G56" s="207">
        <v>5.5</v>
      </c>
      <c r="H56" s="111">
        <f t="shared" si="12"/>
        <v>36.025</v>
      </c>
      <c r="I56" s="71">
        <v>36</v>
      </c>
      <c r="J56" s="71">
        <f t="shared" si="15"/>
        <v>2.3333333333333335</v>
      </c>
      <c r="K56" s="111">
        <f>H56+J56+I56</f>
        <v>74.35833333333333</v>
      </c>
      <c r="L56" s="71">
        <f>E56*F56</f>
        <v>26.2</v>
      </c>
      <c r="M56" s="71">
        <f>E56*H56</f>
        <v>144.1</v>
      </c>
      <c r="N56" s="71">
        <f t="shared" si="16"/>
        <v>144</v>
      </c>
      <c r="O56" s="71">
        <f>E56*J56</f>
        <v>9.333333333333334</v>
      </c>
      <c r="P56" s="111">
        <f t="shared" si="17"/>
        <v>297.43333333333334</v>
      </c>
      <c r="S56" s="71">
        <v>69.85</v>
      </c>
      <c r="T56" s="71">
        <v>1.4</v>
      </c>
    </row>
    <row r="57" spans="1:20" ht="12.75">
      <c r="A57" s="192" t="s">
        <v>262</v>
      </c>
      <c r="B57" s="208" t="s">
        <v>132</v>
      </c>
      <c r="C57" s="84" t="s">
        <v>210</v>
      </c>
      <c r="D57" s="124" t="s">
        <v>0</v>
      </c>
      <c r="E57" s="71">
        <v>5</v>
      </c>
      <c r="F57" s="71">
        <v>3.8</v>
      </c>
      <c r="G57" s="207">
        <v>5.5</v>
      </c>
      <c r="H57" s="111">
        <f>F57*G57</f>
        <v>20.9</v>
      </c>
      <c r="I57" s="71">
        <v>145</v>
      </c>
      <c r="J57" s="71">
        <f>T57/0.6</f>
        <v>1.5833333333333333</v>
      </c>
      <c r="K57" s="111">
        <f>H57+J57+I57</f>
        <v>167.48333333333332</v>
      </c>
      <c r="L57" s="111">
        <f>E57*F57</f>
        <v>19</v>
      </c>
      <c r="M57" s="111">
        <f>E57*H57</f>
        <v>104.5</v>
      </c>
      <c r="N57" s="111">
        <f t="shared" si="16"/>
        <v>725</v>
      </c>
      <c r="O57" s="111">
        <f>E57*J57</f>
        <v>7.916666666666666</v>
      </c>
      <c r="P57" s="111">
        <f t="shared" si="17"/>
        <v>837.4166666666666</v>
      </c>
      <c r="S57" s="71">
        <v>48.95</v>
      </c>
      <c r="T57" s="111">
        <v>0.95</v>
      </c>
    </row>
    <row r="58" spans="1:20" ht="12.75">
      <c r="A58" s="192" t="s">
        <v>263</v>
      </c>
      <c r="B58" s="208" t="s">
        <v>132</v>
      </c>
      <c r="C58" s="84" t="s">
        <v>211</v>
      </c>
      <c r="D58" s="83" t="s">
        <v>0</v>
      </c>
      <c r="E58" s="71">
        <v>2</v>
      </c>
      <c r="F58" s="71">
        <v>1.51</v>
      </c>
      <c r="G58" s="207">
        <v>5.5</v>
      </c>
      <c r="H58" s="111">
        <f t="shared" si="12"/>
        <v>8.305</v>
      </c>
      <c r="I58" s="71">
        <f t="shared" si="14"/>
        <v>39.12</v>
      </c>
      <c r="J58" s="71">
        <f t="shared" si="15"/>
        <v>0.8333333333333334</v>
      </c>
      <c r="K58" s="111">
        <f>H58+J58+I58</f>
        <v>48.25833333333333</v>
      </c>
      <c r="L58" s="111">
        <f>E58*F58</f>
        <v>3.02</v>
      </c>
      <c r="M58" s="111">
        <f>E58*H58</f>
        <v>16.61</v>
      </c>
      <c r="N58" s="111">
        <f>E58*I58</f>
        <v>78.24</v>
      </c>
      <c r="O58" s="111">
        <f>E58*J58</f>
        <v>1.6666666666666667</v>
      </c>
      <c r="P58" s="111">
        <f>M58+N58+O58</f>
        <v>96.51666666666667</v>
      </c>
      <c r="S58" s="71">
        <v>19.56</v>
      </c>
      <c r="T58" s="111">
        <v>0.5</v>
      </c>
    </row>
    <row r="59" spans="1:20" ht="12.75">
      <c r="A59" s="192" t="s">
        <v>264</v>
      </c>
      <c r="B59" s="208" t="s">
        <v>132</v>
      </c>
      <c r="C59" s="84" t="s">
        <v>121</v>
      </c>
      <c r="D59" s="83" t="s">
        <v>8</v>
      </c>
      <c r="E59" s="72">
        <v>1347</v>
      </c>
      <c r="F59" s="71">
        <v>0.02</v>
      </c>
      <c r="G59" s="207">
        <v>5.5</v>
      </c>
      <c r="H59" s="111">
        <f t="shared" si="12"/>
        <v>0.11</v>
      </c>
      <c r="I59" s="71"/>
      <c r="J59" s="71">
        <f t="shared" si="15"/>
        <v>0.03333333333333333</v>
      </c>
      <c r="K59" s="111">
        <f>H59+J59+I59</f>
        <v>0.14333333333333334</v>
      </c>
      <c r="L59" s="71">
        <f>E59*F59</f>
        <v>26.94</v>
      </c>
      <c r="M59" s="71">
        <f>E59*H59</f>
        <v>148.17</v>
      </c>
      <c r="N59" s="111"/>
      <c r="O59" s="71">
        <f>E59*J59</f>
        <v>44.9</v>
      </c>
      <c r="P59" s="111">
        <f>M59+N59+O59</f>
        <v>193.07</v>
      </c>
      <c r="Q59" s="111"/>
      <c r="S59" s="71"/>
      <c r="T59" s="71">
        <v>0.02</v>
      </c>
    </row>
    <row r="60" spans="1:16" ht="12.75">
      <c r="A60" s="84"/>
      <c r="B60" s="115"/>
      <c r="C60" s="116" t="s">
        <v>16</v>
      </c>
      <c r="D60" s="116" t="s">
        <v>144</v>
      </c>
      <c r="E60" s="116"/>
      <c r="F60" s="117"/>
      <c r="G60" s="117"/>
      <c r="H60" s="118"/>
      <c r="I60" s="119"/>
      <c r="J60" s="118"/>
      <c r="K60" s="118"/>
      <c r="L60" s="118">
        <f>SUM(L17:L59)</f>
        <v>2996.244999999999</v>
      </c>
      <c r="M60" s="118">
        <f>SUM(M17:M59)</f>
        <v>16645.347499999996</v>
      </c>
      <c r="N60" s="118">
        <f>SUM(N17:N59)</f>
        <v>68686.26000000001</v>
      </c>
      <c r="O60" s="118">
        <f>SUM(O17:O59)</f>
        <v>9382.236666666666</v>
      </c>
      <c r="P60" s="118">
        <f>SUM(P17:P59)</f>
        <v>94713.84416666668</v>
      </c>
    </row>
    <row r="61" spans="1:16" ht="12.75">
      <c r="A61" s="83"/>
      <c r="B61" s="83"/>
      <c r="C61" s="338" t="s">
        <v>20</v>
      </c>
      <c r="D61" s="338"/>
      <c r="E61" s="338"/>
      <c r="F61" s="338"/>
      <c r="G61" s="338"/>
      <c r="H61" s="338"/>
      <c r="I61" s="338"/>
      <c r="J61" s="338"/>
      <c r="K61" s="338"/>
      <c r="L61" s="71"/>
      <c r="M61" s="71"/>
      <c r="N61" s="71">
        <f>N60*3%</f>
        <v>2060.5878000000002</v>
      </c>
      <c r="O61" s="84"/>
      <c r="P61" s="83"/>
    </row>
    <row r="62" spans="1:16" ht="12.75">
      <c r="A62" s="83"/>
      <c r="B62" s="83"/>
      <c r="C62" s="338" t="s">
        <v>16</v>
      </c>
      <c r="D62" s="338"/>
      <c r="E62" s="338"/>
      <c r="F62" s="338"/>
      <c r="G62" s="338"/>
      <c r="H62" s="338"/>
      <c r="I62" s="338"/>
      <c r="J62" s="338"/>
      <c r="K62" s="338"/>
      <c r="L62" s="71"/>
      <c r="M62" s="71"/>
      <c r="N62" s="71">
        <f>SUM(N60:N61)</f>
        <v>70746.8478</v>
      </c>
      <c r="O62" s="71"/>
      <c r="P62" s="83"/>
    </row>
    <row r="63" spans="1:16" ht="12.75">
      <c r="A63" s="83"/>
      <c r="B63" s="83"/>
      <c r="C63" s="338" t="s">
        <v>142</v>
      </c>
      <c r="D63" s="338"/>
      <c r="E63" s="338"/>
      <c r="F63" s="338"/>
      <c r="G63" s="338"/>
      <c r="H63" s="338"/>
      <c r="I63" s="338"/>
      <c r="J63" s="338"/>
      <c r="K63" s="338"/>
      <c r="L63" s="71"/>
      <c r="M63" s="71"/>
      <c r="N63" s="71">
        <f>N62*3%</f>
        <v>2122.4054340000002</v>
      </c>
      <c r="O63" s="84"/>
      <c r="P63" s="83"/>
    </row>
    <row r="64" spans="1:16" ht="12.75">
      <c r="A64" s="83"/>
      <c r="B64" s="83"/>
      <c r="C64" s="336" t="s">
        <v>17</v>
      </c>
      <c r="D64" s="336"/>
      <c r="E64" s="336"/>
      <c r="F64" s="336"/>
      <c r="G64" s="336"/>
      <c r="H64" s="336"/>
      <c r="I64" s="336"/>
      <c r="J64" s="336"/>
      <c r="K64" s="336"/>
      <c r="L64" s="71">
        <f>SUM(L60)</f>
        <v>2996.244999999999</v>
      </c>
      <c r="M64" s="118">
        <f>SUM(M60)</f>
        <v>16645.347499999996</v>
      </c>
      <c r="N64" s="118">
        <f>SUM(N62:N63)</f>
        <v>72869.253234</v>
      </c>
      <c r="O64" s="118">
        <f>SUM(O60)</f>
        <v>9382.236666666666</v>
      </c>
      <c r="P64" s="118">
        <f>M64+N64+O64</f>
        <v>98896.83740066667</v>
      </c>
    </row>
    <row r="65" spans="1:16" ht="12.75">
      <c r="A65" s="337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</row>
    <row r="66" spans="1:10" s="37" customFormat="1" ht="15.75">
      <c r="A66" s="231" t="s">
        <v>51</v>
      </c>
      <c r="B66" s="231"/>
      <c r="C66" s="242" t="s">
        <v>276</v>
      </c>
      <c r="D66" s="242"/>
      <c r="E66" s="242"/>
      <c r="F66" s="231"/>
      <c r="G66" s="231"/>
      <c r="H66" s="231"/>
      <c r="I66" s="231"/>
      <c r="J66" s="231"/>
    </row>
    <row r="67" spans="1:10" s="37" customFormat="1" ht="15.75">
      <c r="A67" s="231"/>
      <c r="B67" s="231"/>
      <c r="C67" s="250" t="s">
        <v>52</v>
      </c>
      <c r="D67" s="250"/>
      <c r="E67" s="250"/>
      <c r="F67" s="231"/>
      <c r="G67" s="231"/>
      <c r="H67" s="231"/>
      <c r="I67" s="231"/>
      <c r="J67" s="231"/>
    </row>
    <row r="68" spans="1:17" ht="12.75">
      <c r="A68" s="337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94"/>
    </row>
    <row r="72" spans="1:16" ht="12.75">
      <c r="A72" s="120"/>
      <c r="B72" s="120"/>
      <c r="C72" s="120"/>
      <c r="D72" s="120"/>
      <c r="E72" s="120"/>
      <c r="F72" s="120"/>
      <c r="G72" s="120"/>
      <c r="H72" s="121"/>
      <c r="I72" s="122"/>
      <c r="J72" s="120"/>
      <c r="K72" s="120"/>
      <c r="L72" s="120"/>
      <c r="M72" s="120"/>
      <c r="N72" s="120"/>
      <c r="O72" s="120"/>
      <c r="P72" s="120"/>
    </row>
    <row r="73" spans="1:16" ht="12.75">
      <c r="A73" s="120"/>
      <c r="B73" s="120"/>
      <c r="C73" s="120"/>
      <c r="D73" s="120"/>
      <c r="E73" s="120"/>
      <c r="F73" s="120"/>
      <c r="G73" s="120"/>
      <c r="H73" s="122"/>
      <c r="I73" s="122"/>
      <c r="J73" s="120"/>
      <c r="K73" s="120"/>
      <c r="L73" s="120"/>
      <c r="M73" s="120"/>
      <c r="N73" s="120"/>
      <c r="O73" s="120"/>
      <c r="P73" s="120"/>
    </row>
    <row r="74" spans="1:16" ht="12.75">
      <c r="A74" s="120"/>
      <c r="B74" s="120"/>
      <c r="C74" s="120"/>
      <c r="D74" s="120"/>
      <c r="E74" s="120"/>
      <c r="F74" s="120"/>
      <c r="G74" s="120"/>
      <c r="H74" s="122"/>
      <c r="I74" s="122"/>
      <c r="J74" s="120"/>
      <c r="K74" s="120"/>
      <c r="L74" s="120"/>
      <c r="M74" s="120"/>
      <c r="N74" s="120"/>
      <c r="O74" s="120"/>
      <c r="P74" s="120"/>
    </row>
    <row r="75" spans="1:16" ht="12.75">
      <c r="A75" s="120"/>
      <c r="B75" s="120"/>
      <c r="C75" s="120"/>
      <c r="D75" s="120"/>
      <c r="E75" s="120"/>
      <c r="F75" s="120"/>
      <c r="G75" s="120"/>
      <c r="H75" s="122"/>
      <c r="I75" s="122"/>
      <c r="J75" s="120"/>
      <c r="K75" s="120"/>
      <c r="L75" s="120"/>
      <c r="M75" s="120"/>
      <c r="N75" s="120"/>
      <c r="O75" s="120"/>
      <c r="P75" s="120"/>
    </row>
    <row r="76" spans="1:16" ht="12.75">
      <c r="A76" s="120"/>
      <c r="B76" s="120"/>
      <c r="C76" s="120"/>
      <c r="D76" s="120"/>
      <c r="E76" s="120"/>
      <c r="F76" s="120"/>
      <c r="G76" s="120"/>
      <c r="H76" s="122"/>
      <c r="I76" s="122"/>
      <c r="J76" s="120"/>
      <c r="K76" s="120"/>
      <c r="L76" s="120"/>
      <c r="M76" s="120"/>
      <c r="N76" s="120"/>
      <c r="O76" s="120"/>
      <c r="P76" s="120"/>
    </row>
    <row r="77" spans="1:16" ht="12.75">
      <c r="A77" s="120"/>
      <c r="B77" s="120"/>
      <c r="C77" s="120"/>
      <c r="D77" s="120"/>
      <c r="E77" s="120"/>
      <c r="F77" s="120"/>
      <c r="G77" s="120"/>
      <c r="H77" s="122"/>
      <c r="I77" s="122"/>
      <c r="J77" s="120"/>
      <c r="K77" s="120"/>
      <c r="L77" s="120"/>
      <c r="M77" s="120"/>
      <c r="N77" s="120"/>
      <c r="O77" s="120"/>
      <c r="P77" s="120"/>
    </row>
    <row r="78" spans="1:16" ht="12.75">
      <c r="A78" s="120"/>
      <c r="B78" s="120"/>
      <c r="C78" s="120"/>
      <c r="D78" s="120"/>
      <c r="E78" s="120"/>
      <c r="F78" s="120"/>
      <c r="G78" s="120"/>
      <c r="H78" s="122"/>
      <c r="I78" s="122"/>
      <c r="J78" s="120"/>
      <c r="K78" s="120"/>
      <c r="L78" s="120"/>
      <c r="M78" s="120"/>
      <c r="N78" s="120"/>
      <c r="O78" s="120"/>
      <c r="P78" s="120"/>
    </row>
    <row r="79" spans="1:16" ht="12.75">
      <c r="A79" s="120"/>
      <c r="B79" s="120"/>
      <c r="C79" s="120"/>
      <c r="D79" s="120"/>
      <c r="E79" s="120"/>
      <c r="F79" s="120"/>
      <c r="G79" s="120"/>
      <c r="H79" s="122"/>
      <c r="I79" s="122"/>
      <c r="J79" s="120"/>
      <c r="K79" s="120"/>
      <c r="L79" s="120"/>
      <c r="M79" s="120"/>
      <c r="N79" s="120"/>
      <c r="O79" s="120"/>
      <c r="P79" s="120"/>
    </row>
    <row r="80" spans="1:16" ht="12.75">
      <c r="A80" s="120"/>
      <c r="B80" s="120"/>
      <c r="C80" s="120"/>
      <c r="D80" s="120"/>
      <c r="E80" s="120"/>
      <c r="F80" s="120"/>
      <c r="G80" s="120"/>
      <c r="H80" s="122"/>
      <c r="I80" s="122"/>
      <c r="J80" s="120"/>
      <c r="K80" s="120"/>
      <c r="L80" s="120"/>
      <c r="M80" s="120"/>
      <c r="N80" s="120"/>
      <c r="O80" s="120"/>
      <c r="P80" s="120"/>
    </row>
  </sheetData>
  <sheetProtection/>
  <mergeCells count="34">
    <mergeCell ref="A11:P11"/>
    <mergeCell ref="A9:I9"/>
    <mergeCell ref="J9:K9"/>
    <mergeCell ref="A4:B4"/>
    <mergeCell ref="C4:O4"/>
    <mergeCell ref="D8:E8"/>
    <mergeCell ref="F8:H8"/>
    <mergeCell ref="I8:L8"/>
    <mergeCell ref="M8:N8"/>
    <mergeCell ref="A1:P1"/>
    <mergeCell ref="A2:P2"/>
    <mergeCell ref="A3:P3"/>
    <mergeCell ref="A6:B6"/>
    <mergeCell ref="A7:B7"/>
    <mergeCell ref="C6:H6"/>
    <mergeCell ref="F66:G66"/>
    <mergeCell ref="H66:J66"/>
    <mergeCell ref="F67:J67"/>
    <mergeCell ref="O9:P9"/>
    <mergeCell ref="A5:B5"/>
    <mergeCell ref="C61:K61"/>
    <mergeCell ref="C62:K62"/>
    <mergeCell ref="F12:K12"/>
    <mergeCell ref="C5:O5"/>
    <mergeCell ref="C7:P7"/>
    <mergeCell ref="C64:K64"/>
    <mergeCell ref="A65:P65"/>
    <mergeCell ref="A66:B66"/>
    <mergeCell ref="A68:P68"/>
    <mergeCell ref="C66:E66"/>
    <mergeCell ref="A67:B67"/>
    <mergeCell ref="C67:E67"/>
    <mergeCell ref="C63:K63"/>
    <mergeCell ref="A8:B8"/>
  </mergeCells>
  <printOptions gridLines="1"/>
  <pageMargins left="0.45" right="0.34" top="0.52" bottom="0.5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106" zoomScaleSheetLayoutView="106" zoomScalePageLayoutView="0" workbookViewId="0" topLeftCell="A1">
      <selection activeCell="A41" sqref="A41:IV42"/>
    </sheetView>
  </sheetViews>
  <sheetFormatPr defaultColWidth="9.00390625" defaultRowHeight="12.75"/>
  <cols>
    <col min="1" max="1" width="4.00390625" style="37" customWidth="1"/>
    <col min="2" max="2" width="11.00390625" style="37" customWidth="1"/>
    <col min="3" max="3" width="33.25390625" style="37" customWidth="1"/>
    <col min="4" max="4" width="6.625" style="37" customWidth="1"/>
    <col min="5" max="5" width="6.75390625" style="37" customWidth="1"/>
    <col min="6" max="6" width="7.125" style="37" customWidth="1"/>
    <col min="7" max="7" width="7.375" style="37" customWidth="1"/>
    <col min="8" max="8" width="8.00390625" style="37" customWidth="1"/>
    <col min="9" max="9" width="8.75390625" style="37" customWidth="1"/>
    <col min="10" max="10" width="7.75390625" style="37" customWidth="1"/>
    <col min="11" max="11" width="7.375" style="37" customWidth="1"/>
    <col min="12" max="12" width="7.75390625" style="37" customWidth="1"/>
    <col min="13" max="13" width="7.125" style="37" customWidth="1"/>
    <col min="14" max="15" width="7.25390625" style="37" customWidth="1"/>
    <col min="16" max="16" width="8.25390625" style="37" customWidth="1"/>
    <col min="17" max="16384" width="9.125" style="37" customWidth="1"/>
  </cols>
  <sheetData>
    <row r="1" spans="1:16" ht="15.75" customHeight="1">
      <c r="A1" s="319" t="s">
        <v>174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ht="14.25">
      <c r="A2" s="320" t="s">
        <v>134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12.75">
      <c r="A3" s="321" t="s">
        <v>21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.7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7" ht="12.75">
      <c r="A5" s="317" t="s">
        <v>22</v>
      </c>
      <c r="B5" s="317"/>
      <c r="C5" s="318" t="str">
        <f>'Aprēķins -1'!C8:H8</f>
        <v>                                      SILTUMTRASES  IZBŪVE NO CESVAINES IELAS 7 LĪDZ RŪPNIECĪBAS IELAI 38, MADONĀ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53"/>
      <c r="Q5" s="69"/>
    </row>
    <row r="6" spans="1:17" ht="12.75">
      <c r="A6" s="317" t="s">
        <v>23</v>
      </c>
      <c r="B6" s="317"/>
      <c r="C6" s="318" t="str">
        <f>'Aprēķins -1'!C8:H8</f>
        <v>                                      SILTUMTRASES  IZBŪVE NO CESVAINES IELAS 7 LĪDZ RŪPNIECĪBAS IELAI 38, MADONĀ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53"/>
      <c r="Q6" s="69"/>
    </row>
    <row r="7" spans="1:17" ht="15">
      <c r="A7" s="317" t="s">
        <v>24</v>
      </c>
      <c r="B7" s="317"/>
      <c r="C7" s="68" t="str">
        <f>'Aprēķins -1'!C9:H9</f>
        <v>RŪPNIECĪBAS IELA 38, MADONA.</v>
      </c>
      <c r="D7" s="67"/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9"/>
    </row>
    <row r="8" spans="1:17" ht="12.75">
      <c r="A8" s="317" t="s">
        <v>25</v>
      </c>
      <c r="B8" s="317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69"/>
    </row>
    <row r="9" spans="1:17" ht="12.75">
      <c r="A9" s="317" t="s">
        <v>270</v>
      </c>
      <c r="B9" s="317"/>
      <c r="C9" s="16" t="s">
        <v>26</v>
      </c>
      <c r="D9" s="326" t="s">
        <v>61</v>
      </c>
      <c r="E9" s="326"/>
      <c r="F9" s="327" t="s">
        <v>27</v>
      </c>
      <c r="G9" s="327"/>
      <c r="H9" s="327"/>
      <c r="I9" s="321" t="s">
        <v>28</v>
      </c>
      <c r="J9" s="321"/>
      <c r="K9" s="321"/>
      <c r="L9" s="321"/>
      <c r="M9" s="315">
        <f>P37</f>
        <v>3706.9700287500004</v>
      </c>
      <c r="N9" s="316"/>
      <c r="O9" s="13" t="s">
        <v>144</v>
      </c>
      <c r="P9" s="14"/>
      <c r="Q9" s="69"/>
    </row>
    <row r="10" spans="1:17" ht="12.75">
      <c r="A10" s="322"/>
      <c r="B10" s="322"/>
      <c r="C10" s="322"/>
      <c r="D10" s="322"/>
      <c r="E10" s="322"/>
      <c r="F10" s="322"/>
      <c r="G10" s="322"/>
      <c r="H10" s="322"/>
      <c r="I10" s="322"/>
      <c r="J10" s="322" t="s">
        <v>29</v>
      </c>
      <c r="K10" s="322"/>
      <c r="L10" s="17" t="s">
        <v>269</v>
      </c>
      <c r="M10" s="13" t="s">
        <v>30</v>
      </c>
      <c r="N10" s="54"/>
      <c r="O10" s="325" t="s">
        <v>179</v>
      </c>
      <c r="P10" s="325"/>
      <c r="Q10" s="69"/>
    </row>
    <row r="11" spans="1:16" ht="13.5" thickBo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</row>
    <row r="12" spans="1:17" ht="13.5" thickBot="1">
      <c r="A12" s="18" t="s">
        <v>31</v>
      </c>
      <c r="B12" s="18"/>
      <c r="C12" s="19"/>
      <c r="D12" s="18" t="s">
        <v>10</v>
      </c>
      <c r="E12" s="20" t="s">
        <v>11</v>
      </c>
      <c r="F12" s="330" t="s">
        <v>32</v>
      </c>
      <c r="G12" s="331"/>
      <c r="H12" s="331"/>
      <c r="I12" s="331"/>
      <c r="J12" s="331"/>
      <c r="K12" s="332"/>
      <c r="L12" s="21"/>
      <c r="M12" s="21"/>
      <c r="N12" s="21" t="s">
        <v>33</v>
      </c>
      <c r="O12" s="21" t="s">
        <v>12</v>
      </c>
      <c r="P12" s="22"/>
      <c r="Q12" s="69"/>
    </row>
    <row r="13" spans="1:17" ht="12.75">
      <c r="A13" s="23" t="s">
        <v>34</v>
      </c>
      <c r="B13" s="23" t="s">
        <v>35</v>
      </c>
      <c r="C13" s="23" t="s">
        <v>36</v>
      </c>
      <c r="D13" s="23" t="s">
        <v>13</v>
      </c>
      <c r="E13" s="24" t="s">
        <v>14</v>
      </c>
      <c r="F13" s="23" t="s">
        <v>37</v>
      </c>
      <c r="G13" s="18" t="s">
        <v>38</v>
      </c>
      <c r="H13" s="18" t="s">
        <v>39</v>
      </c>
      <c r="I13" s="18" t="s">
        <v>40</v>
      </c>
      <c r="J13" s="18" t="s">
        <v>41</v>
      </c>
      <c r="K13" s="18" t="s">
        <v>42</v>
      </c>
      <c r="L13" s="25" t="s">
        <v>43</v>
      </c>
      <c r="M13" s="18" t="s">
        <v>39</v>
      </c>
      <c r="N13" s="18" t="s">
        <v>40</v>
      </c>
      <c r="O13" s="18" t="s">
        <v>41</v>
      </c>
      <c r="P13" s="18" t="s">
        <v>42</v>
      </c>
      <c r="Q13" s="69"/>
    </row>
    <row r="14" spans="1:17" ht="12.75">
      <c r="A14" s="23"/>
      <c r="B14" s="23"/>
      <c r="C14" s="23"/>
      <c r="D14" s="23"/>
      <c r="E14" s="24"/>
      <c r="F14" s="23" t="s">
        <v>44</v>
      </c>
      <c r="G14" s="23" t="s">
        <v>45</v>
      </c>
      <c r="H14" s="23" t="s">
        <v>46</v>
      </c>
      <c r="I14" s="23" t="s">
        <v>47</v>
      </c>
      <c r="J14" s="23" t="s">
        <v>48</v>
      </c>
      <c r="K14" s="23" t="s">
        <v>144</v>
      </c>
      <c r="L14" s="26" t="s">
        <v>49</v>
      </c>
      <c r="M14" s="23" t="s">
        <v>46</v>
      </c>
      <c r="N14" s="23" t="s">
        <v>47</v>
      </c>
      <c r="O14" s="23" t="s">
        <v>48</v>
      </c>
      <c r="P14" s="23" t="s">
        <v>144</v>
      </c>
      <c r="Q14" s="69"/>
    </row>
    <row r="15" spans="1:17" ht="13.5" thickBot="1">
      <c r="A15" s="27" t="s">
        <v>15</v>
      </c>
      <c r="B15" s="27"/>
      <c r="C15" s="27"/>
      <c r="D15" s="27"/>
      <c r="E15" s="28"/>
      <c r="F15" s="27" t="s">
        <v>50</v>
      </c>
      <c r="G15" s="27" t="s">
        <v>145</v>
      </c>
      <c r="H15" s="27" t="s">
        <v>144</v>
      </c>
      <c r="I15" s="27" t="s">
        <v>144</v>
      </c>
      <c r="J15" s="27" t="s">
        <v>144</v>
      </c>
      <c r="K15" s="27"/>
      <c r="L15" s="29" t="s">
        <v>50</v>
      </c>
      <c r="M15" s="27" t="s">
        <v>144</v>
      </c>
      <c r="N15" s="27" t="s">
        <v>144</v>
      </c>
      <c r="O15" s="27" t="s">
        <v>144</v>
      </c>
      <c r="P15" s="27"/>
      <c r="Q15" s="69"/>
    </row>
    <row r="16" spans="1:16" ht="13.5" thickBot="1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</row>
    <row r="17" spans="1:16" ht="12.75">
      <c r="A17" s="38" t="s">
        <v>229</v>
      </c>
      <c r="B17" s="9" t="s">
        <v>68</v>
      </c>
      <c r="C17" s="45" t="s">
        <v>122</v>
      </c>
      <c r="D17" s="9" t="s">
        <v>18</v>
      </c>
      <c r="E17" s="10">
        <v>1</v>
      </c>
      <c r="F17" s="12">
        <v>18</v>
      </c>
      <c r="G17" s="10">
        <v>5.5</v>
      </c>
      <c r="H17" s="10">
        <f>F17*G17</f>
        <v>99</v>
      </c>
      <c r="I17" s="10"/>
      <c r="J17" s="10">
        <v>105</v>
      </c>
      <c r="K17" s="12">
        <f>H17+J17</f>
        <v>204</v>
      </c>
      <c r="L17" s="12">
        <f>E17*F17</f>
        <v>18</v>
      </c>
      <c r="M17" s="12">
        <f>E17*H17</f>
        <v>99</v>
      </c>
      <c r="N17" s="10"/>
      <c r="O17" s="12">
        <f>E17*J17</f>
        <v>105</v>
      </c>
      <c r="P17" s="12">
        <f>M17+N17+O17</f>
        <v>204</v>
      </c>
    </row>
    <row r="18" spans="1:16" ht="12.75">
      <c r="A18" s="9" t="s">
        <v>65</v>
      </c>
      <c r="B18" s="9"/>
      <c r="C18" s="45" t="s">
        <v>212</v>
      </c>
      <c r="D18" s="9"/>
      <c r="E18" s="10"/>
      <c r="F18" s="44"/>
      <c r="G18" s="10"/>
      <c r="H18" s="10"/>
      <c r="I18" s="46"/>
      <c r="J18" s="10"/>
      <c r="K18" s="12"/>
      <c r="L18" s="12"/>
      <c r="M18" s="12"/>
      <c r="N18" s="10"/>
      <c r="O18" s="12"/>
      <c r="P18" s="12"/>
    </row>
    <row r="19" spans="1:16" ht="12.75">
      <c r="A19" s="9" t="s">
        <v>230</v>
      </c>
      <c r="B19" s="9" t="s">
        <v>7</v>
      </c>
      <c r="C19" s="47" t="s">
        <v>213</v>
      </c>
      <c r="D19" s="48" t="s">
        <v>7</v>
      </c>
      <c r="E19" s="10">
        <v>2</v>
      </c>
      <c r="F19" s="44"/>
      <c r="G19" s="10"/>
      <c r="H19" s="10"/>
      <c r="I19" s="10">
        <v>87</v>
      </c>
      <c r="J19" s="10"/>
      <c r="K19" s="12"/>
      <c r="L19" s="12"/>
      <c r="M19" s="12"/>
      <c r="N19" s="10">
        <f aca="true" t="shared" si="0" ref="N19:N27">E19*I19</f>
        <v>174</v>
      </c>
      <c r="O19" s="12"/>
      <c r="P19" s="210">
        <f aca="true" t="shared" si="1" ref="P19:P27">M19+N19+O19</f>
        <v>174</v>
      </c>
    </row>
    <row r="20" spans="1:16" ht="12.75">
      <c r="A20" s="9" t="s">
        <v>234</v>
      </c>
      <c r="B20" s="9" t="s">
        <v>7</v>
      </c>
      <c r="C20" s="47" t="s">
        <v>214</v>
      </c>
      <c r="D20" s="48" t="s">
        <v>7</v>
      </c>
      <c r="E20" s="10">
        <v>1</v>
      </c>
      <c r="F20" s="12"/>
      <c r="G20" s="10"/>
      <c r="H20" s="10"/>
      <c r="I20" s="10">
        <v>45.62</v>
      </c>
      <c r="J20" s="10"/>
      <c r="K20" s="12"/>
      <c r="L20" s="12"/>
      <c r="M20" s="12"/>
      <c r="N20" s="10">
        <f t="shared" si="0"/>
        <v>45.62</v>
      </c>
      <c r="O20" s="12"/>
      <c r="P20" s="210">
        <f t="shared" si="1"/>
        <v>45.62</v>
      </c>
    </row>
    <row r="21" spans="1:16" ht="12.75">
      <c r="A21" s="9" t="s">
        <v>231</v>
      </c>
      <c r="B21" s="9" t="s">
        <v>7</v>
      </c>
      <c r="C21" s="47" t="s">
        <v>123</v>
      </c>
      <c r="D21" s="48" t="s">
        <v>7</v>
      </c>
      <c r="E21" s="10">
        <v>1</v>
      </c>
      <c r="F21" s="12"/>
      <c r="G21" s="10"/>
      <c r="H21" s="10"/>
      <c r="I21" s="10">
        <v>105.2</v>
      </c>
      <c r="J21" s="10"/>
      <c r="K21" s="12"/>
      <c r="L21" s="12"/>
      <c r="M21" s="12"/>
      <c r="N21" s="10">
        <f t="shared" si="0"/>
        <v>105.2</v>
      </c>
      <c r="O21" s="12"/>
      <c r="P21" s="210">
        <f t="shared" si="1"/>
        <v>105.2</v>
      </c>
    </row>
    <row r="22" spans="1:16" ht="12.75">
      <c r="A22" s="9" t="s">
        <v>235</v>
      </c>
      <c r="B22" s="9" t="s">
        <v>7</v>
      </c>
      <c r="C22" s="47" t="s">
        <v>124</v>
      </c>
      <c r="D22" s="48" t="s">
        <v>125</v>
      </c>
      <c r="E22" s="10">
        <v>13</v>
      </c>
      <c r="F22" s="12"/>
      <c r="G22" s="10"/>
      <c r="H22" s="10"/>
      <c r="I22" s="10">
        <v>0.8</v>
      </c>
      <c r="J22" s="10"/>
      <c r="K22" s="12"/>
      <c r="L22" s="12"/>
      <c r="M22" s="12"/>
      <c r="N22" s="10">
        <f t="shared" si="0"/>
        <v>10.4</v>
      </c>
      <c r="O22" s="12"/>
      <c r="P22" s="210">
        <f t="shared" si="1"/>
        <v>10.4</v>
      </c>
    </row>
    <row r="23" spans="1:16" ht="12.75">
      <c r="A23" s="9" t="s">
        <v>236</v>
      </c>
      <c r="B23" s="9" t="s">
        <v>7</v>
      </c>
      <c r="C23" s="47" t="s">
        <v>126</v>
      </c>
      <c r="D23" s="48" t="s">
        <v>62</v>
      </c>
      <c r="E23" s="10">
        <v>0.15</v>
      </c>
      <c r="F23" s="12"/>
      <c r="G23" s="10"/>
      <c r="H23" s="10"/>
      <c r="I23" s="10">
        <v>62.45</v>
      </c>
      <c r="J23" s="10"/>
      <c r="K23" s="12"/>
      <c r="L23" s="12"/>
      <c r="M23" s="12"/>
      <c r="N23" s="10">
        <f t="shared" si="0"/>
        <v>9.3675</v>
      </c>
      <c r="O23" s="12"/>
      <c r="P23" s="210">
        <f t="shared" si="1"/>
        <v>9.3675</v>
      </c>
    </row>
    <row r="24" spans="1:16" ht="12.75">
      <c r="A24" s="9" t="s">
        <v>232</v>
      </c>
      <c r="B24" s="9" t="s">
        <v>7</v>
      </c>
      <c r="C24" s="73" t="s">
        <v>157</v>
      </c>
      <c r="D24" s="74" t="s">
        <v>0</v>
      </c>
      <c r="E24" s="82">
        <v>7</v>
      </c>
      <c r="F24" s="75">
        <v>0.57</v>
      </c>
      <c r="G24" s="12">
        <v>5.5</v>
      </c>
      <c r="H24" s="76">
        <v>2.85</v>
      </c>
      <c r="I24" s="76">
        <v>52</v>
      </c>
      <c r="J24" s="76">
        <v>0.6</v>
      </c>
      <c r="K24" s="210">
        <f>H24+I24+J24</f>
        <v>55.45</v>
      </c>
      <c r="L24" s="210">
        <f>E24*F24</f>
        <v>3.9899999999999998</v>
      </c>
      <c r="M24" s="210">
        <f>E24*H24</f>
        <v>19.95</v>
      </c>
      <c r="N24" s="210">
        <f t="shared" si="0"/>
        <v>364</v>
      </c>
      <c r="O24" s="210">
        <f>E24*J24</f>
        <v>4.2</v>
      </c>
      <c r="P24" s="210">
        <f t="shared" si="1"/>
        <v>388.15</v>
      </c>
    </row>
    <row r="25" spans="1:16" ht="12.75">
      <c r="A25" s="9" t="s">
        <v>237</v>
      </c>
      <c r="B25" s="9" t="s">
        <v>7</v>
      </c>
      <c r="C25" s="79" t="s">
        <v>158</v>
      </c>
      <c r="D25" s="80" t="s">
        <v>62</v>
      </c>
      <c r="E25" s="82">
        <v>0.5</v>
      </c>
      <c r="F25" s="75">
        <v>5.12</v>
      </c>
      <c r="G25" s="12">
        <v>5.5</v>
      </c>
      <c r="H25" s="76">
        <v>25.61</v>
      </c>
      <c r="I25" s="76">
        <v>0</v>
      </c>
      <c r="J25" s="76">
        <v>5</v>
      </c>
      <c r="K25" s="210">
        <f>H25+I25+J25</f>
        <v>30.61</v>
      </c>
      <c r="L25" s="210">
        <f>E25*F25</f>
        <v>2.56</v>
      </c>
      <c r="M25" s="210">
        <f>E25*H25</f>
        <v>12.805</v>
      </c>
      <c r="N25" s="210">
        <f t="shared" si="0"/>
        <v>0</v>
      </c>
      <c r="O25" s="210">
        <f>E25*J25</f>
        <v>2.5</v>
      </c>
      <c r="P25" s="210">
        <f t="shared" si="1"/>
        <v>15.305</v>
      </c>
    </row>
    <row r="26" spans="1:16" ht="12.75">
      <c r="A26" s="9" t="s">
        <v>233</v>
      </c>
      <c r="B26" s="9" t="s">
        <v>7</v>
      </c>
      <c r="C26" s="81" t="s">
        <v>159</v>
      </c>
      <c r="D26" s="80" t="s">
        <v>62</v>
      </c>
      <c r="E26" s="82">
        <v>0.5</v>
      </c>
      <c r="F26" s="75">
        <v>0</v>
      </c>
      <c r="G26" s="12">
        <v>5.5</v>
      </c>
      <c r="H26" s="76">
        <v>0</v>
      </c>
      <c r="I26" s="76">
        <v>65</v>
      </c>
      <c r="J26" s="76">
        <v>0</v>
      </c>
      <c r="K26" s="210">
        <f>H26+I26+J26</f>
        <v>65</v>
      </c>
      <c r="L26" s="78">
        <v>0</v>
      </c>
      <c r="M26" s="76">
        <v>0</v>
      </c>
      <c r="N26" s="210">
        <f t="shared" si="0"/>
        <v>32.5</v>
      </c>
      <c r="O26" s="76">
        <v>0</v>
      </c>
      <c r="P26" s="210">
        <f t="shared" si="1"/>
        <v>32.5</v>
      </c>
    </row>
    <row r="27" spans="1:16" ht="12.75">
      <c r="A27" s="9" t="s">
        <v>238</v>
      </c>
      <c r="B27" s="9" t="s">
        <v>7</v>
      </c>
      <c r="C27" s="81" t="s">
        <v>160</v>
      </c>
      <c r="D27" s="80" t="s">
        <v>9</v>
      </c>
      <c r="E27" s="82">
        <v>10</v>
      </c>
      <c r="F27" s="75">
        <v>0</v>
      </c>
      <c r="G27" s="12">
        <v>5.5</v>
      </c>
      <c r="H27" s="76">
        <v>0</v>
      </c>
      <c r="I27" s="76">
        <v>2.5</v>
      </c>
      <c r="J27" s="76">
        <v>0</v>
      </c>
      <c r="K27" s="77">
        <v>2.4</v>
      </c>
      <c r="L27" s="78">
        <v>0</v>
      </c>
      <c r="M27" s="76">
        <v>0</v>
      </c>
      <c r="N27" s="210">
        <f t="shared" si="0"/>
        <v>25</v>
      </c>
      <c r="O27" s="76">
        <v>0</v>
      </c>
      <c r="P27" s="210">
        <f t="shared" si="1"/>
        <v>25</v>
      </c>
    </row>
    <row r="28" spans="1:16" ht="25.5">
      <c r="A28" s="9" t="s">
        <v>239</v>
      </c>
      <c r="B28" s="9" t="s">
        <v>7</v>
      </c>
      <c r="C28" s="220" t="s">
        <v>185</v>
      </c>
      <c r="D28" s="221" t="s">
        <v>186</v>
      </c>
      <c r="E28" s="222">
        <v>2</v>
      </c>
      <c r="F28" s="75">
        <v>5</v>
      </c>
      <c r="G28" s="210">
        <v>5.5</v>
      </c>
      <c r="H28" s="76">
        <v>25.61</v>
      </c>
      <c r="I28" s="76">
        <v>2.5</v>
      </c>
      <c r="J28" s="76">
        <v>100</v>
      </c>
      <c r="K28" s="210">
        <f>H28+I28+J28</f>
        <v>128.11</v>
      </c>
      <c r="L28" s="210">
        <f>E28*F28</f>
        <v>10</v>
      </c>
      <c r="M28" s="210">
        <f>E28*H28</f>
        <v>51.22</v>
      </c>
      <c r="N28" s="210">
        <f>E28*I28</f>
        <v>5</v>
      </c>
      <c r="O28" s="210">
        <f>E28*J28</f>
        <v>200</v>
      </c>
      <c r="P28" s="210">
        <f>M28+N28+O28</f>
        <v>256.22</v>
      </c>
    </row>
    <row r="29" spans="1:16" ht="51">
      <c r="A29" s="9" t="s">
        <v>240</v>
      </c>
      <c r="B29" s="9" t="s">
        <v>7</v>
      </c>
      <c r="C29" s="213" t="s">
        <v>215</v>
      </c>
      <c r="D29" s="214" t="s">
        <v>176</v>
      </c>
      <c r="E29" s="214">
        <v>1</v>
      </c>
      <c r="F29" s="75">
        <v>6</v>
      </c>
      <c r="G29" s="210">
        <v>5.5</v>
      </c>
      <c r="H29" s="76">
        <v>25.61</v>
      </c>
      <c r="I29" s="76">
        <v>1300</v>
      </c>
      <c r="J29" s="76">
        <v>100</v>
      </c>
      <c r="K29" s="210">
        <f>H29+I29+J29</f>
        <v>1425.61</v>
      </c>
      <c r="L29" s="210">
        <f>E29*F29</f>
        <v>6</v>
      </c>
      <c r="M29" s="210">
        <f>E29*H29</f>
        <v>25.61</v>
      </c>
      <c r="N29" s="210">
        <f>E29*I29</f>
        <v>1300</v>
      </c>
      <c r="O29" s="210">
        <f>E29*J29</f>
        <v>100</v>
      </c>
      <c r="P29" s="210">
        <f>M29+N29+O29</f>
        <v>1425.61</v>
      </c>
    </row>
    <row r="30" spans="1:16" ht="25.5">
      <c r="A30" s="9" t="s">
        <v>241</v>
      </c>
      <c r="B30" s="9" t="s">
        <v>7</v>
      </c>
      <c r="C30" s="215" t="s">
        <v>216</v>
      </c>
      <c r="D30" s="214" t="s">
        <v>176</v>
      </c>
      <c r="E30" s="214">
        <v>1</v>
      </c>
      <c r="F30" s="75">
        <v>8</v>
      </c>
      <c r="G30" s="210">
        <v>5.5</v>
      </c>
      <c r="H30" s="76">
        <v>25.61</v>
      </c>
      <c r="I30" s="76">
        <v>720</v>
      </c>
      <c r="J30" s="76">
        <v>100</v>
      </c>
      <c r="K30" s="210">
        <f>H30+I30+J30</f>
        <v>845.61</v>
      </c>
      <c r="L30" s="210">
        <f>E30*F30</f>
        <v>8</v>
      </c>
      <c r="M30" s="210">
        <f>E30*H30</f>
        <v>25.61</v>
      </c>
      <c r="N30" s="210">
        <f>E30*I30</f>
        <v>720</v>
      </c>
      <c r="O30" s="210">
        <f>E30*J30</f>
        <v>100</v>
      </c>
      <c r="P30" s="210">
        <f>M30+N30+O30</f>
        <v>845.61</v>
      </c>
    </row>
    <row r="31" spans="1:16" ht="12.75">
      <c r="A31" s="9"/>
      <c r="B31" s="9"/>
      <c r="C31" s="81"/>
      <c r="D31" s="80"/>
      <c r="E31" s="82"/>
      <c r="F31" s="78"/>
      <c r="G31" s="12"/>
      <c r="H31" s="76"/>
      <c r="I31" s="76"/>
      <c r="J31" s="76"/>
      <c r="K31" s="197"/>
      <c r="L31" s="78"/>
      <c r="M31" s="76"/>
      <c r="N31" s="76"/>
      <c r="O31" s="76"/>
      <c r="P31" s="197"/>
    </row>
    <row r="32" spans="1:16" ht="12.75">
      <c r="A32" s="9"/>
      <c r="B32" s="9"/>
      <c r="C32" s="81"/>
      <c r="D32" s="80"/>
      <c r="E32" s="82"/>
      <c r="F32" s="78"/>
      <c r="G32" s="12"/>
      <c r="H32" s="76"/>
      <c r="I32" s="76"/>
      <c r="J32" s="76"/>
      <c r="K32" s="197"/>
      <c r="L32" s="78"/>
      <c r="M32" s="76"/>
      <c r="N32" s="76"/>
      <c r="O32" s="76"/>
      <c r="P32" s="197"/>
    </row>
    <row r="33" spans="1:16" ht="12.75">
      <c r="A33" s="3"/>
      <c r="B33" s="33"/>
      <c r="C33" s="7" t="s">
        <v>16</v>
      </c>
      <c r="D33" s="7" t="s">
        <v>144</v>
      </c>
      <c r="E33" s="7"/>
      <c r="F33" s="34"/>
      <c r="G33" s="34"/>
      <c r="H33" s="5"/>
      <c r="I33" s="34"/>
      <c r="J33" s="5"/>
      <c r="K33" s="5"/>
      <c r="L33" s="8">
        <f>SUM(L17:L30)</f>
        <v>48.55</v>
      </c>
      <c r="M33" s="8">
        <f>SUM(M17:M30)</f>
        <v>234.195</v>
      </c>
      <c r="N33" s="8">
        <f>SUM(N17:N30)</f>
        <v>2791.0875</v>
      </c>
      <c r="O33" s="8">
        <f>SUM(O17:O30)</f>
        <v>511.7</v>
      </c>
      <c r="P33" s="8">
        <f>SUM(P17:P30)+0.01</f>
        <v>3536.9925</v>
      </c>
    </row>
    <row r="34" spans="1:16" ht="12.75">
      <c r="A34" s="2"/>
      <c r="B34" s="2"/>
      <c r="C34" s="351" t="s">
        <v>20</v>
      </c>
      <c r="D34" s="352"/>
      <c r="E34" s="352"/>
      <c r="F34" s="352"/>
      <c r="G34" s="352"/>
      <c r="H34" s="352"/>
      <c r="I34" s="352"/>
      <c r="J34" s="352"/>
      <c r="K34" s="353"/>
      <c r="L34" s="4"/>
      <c r="M34" s="4"/>
      <c r="N34" s="10">
        <f>N33*3%</f>
        <v>83.732625</v>
      </c>
      <c r="O34" s="3"/>
      <c r="P34" s="49"/>
    </row>
    <row r="35" spans="1:16" ht="12.75">
      <c r="A35" s="2"/>
      <c r="B35" s="2"/>
      <c r="C35" s="351" t="s">
        <v>16</v>
      </c>
      <c r="D35" s="352"/>
      <c r="E35" s="352"/>
      <c r="F35" s="352"/>
      <c r="G35" s="352"/>
      <c r="H35" s="352"/>
      <c r="I35" s="352"/>
      <c r="J35" s="352"/>
      <c r="K35" s="353"/>
      <c r="L35" s="4"/>
      <c r="M35" s="4"/>
      <c r="N35" s="4">
        <f>SUM(N33:N34)+0.01</f>
        <v>2874.8301250000004</v>
      </c>
      <c r="O35" s="4"/>
      <c r="P35" s="49"/>
    </row>
    <row r="36" spans="1:16" ht="12.75">
      <c r="A36" s="2"/>
      <c r="B36" s="2"/>
      <c r="C36" s="323" t="s">
        <v>141</v>
      </c>
      <c r="D36" s="323"/>
      <c r="E36" s="323"/>
      <c r="F36" s="323"/>
      <c r="G36" s="323"/>
      <c r="H36" s="323"/>
      <c r="I36" s="323"/>
      <c r="J36" s="323"/>
      <c r="K36" s="323"/>
      <c r="L36" s="4"/>
      <c r="M36" s="4"/>
      <c r="N36" s="10">
        <f>N35*3%</f>
        <v>86.24490375</v>
      </c>
      <c r="O36" s="3"/>
      <c r="P36" s="49"/>
    </row>
    <row r="37" spans="1:16" ht="12.75">
      <c r="A37" s="2"/>
      <c r="B37" s="2"/>
      <c r="C37" s="334" t="s">
        <v>17</v>
      </c>
      <c r="D37" s="334"/>
      <c r="E37" s="334"/>
      <c r="F37" s="334"/>
      <c r="G37" s="334"/>
      <c r="H37" s="334"/>
      <c r="I37" s="334"/>
      <c r="J37" s="334"/>
      <c r="K37" s="334"/>
      <c r="L37" s="10">
        <f>SUM(L33)</f>
        <v>48.55</v>
      </c>
      <c r="M37" s="8">
        <f>SUM(M33)</f>
        <v>234.195</v>
      </c>
      <c r="N37" s="8">
        <f>SUM(N35:N36)-0.01</f>
        <v>2961.0650287500002</v>
      </c>
      <c r="O37" s="8">
        <f>SUM(O33)</f>
        <v>511.7</v>
      </c>
      <c r="P37" s="50">
        <f>M37+N37+O37+0.01</f>
        <v>3706.9700287500004</v>
      </c>
    </row>
    <row r="38" spans="1:16" ht="12.75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</row>
    <row r="39" spans="1:16" ht="12.75">
      <c r="A39" s="333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15"/>
      <c r="N39" s="15"/>
      <c r="O39" s="15"/>
      <c r="P39" s="15"/>
    </row>
    <row r="40" spans="1:16" ht="12.75">
      <c r="A40" s="322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</row>
    <row r="41" spans="1:10" ht="15.75">
      <c r="A41" s="231" t="s">
        <v>51</v>
      </c>
      <c r="B41" s="231"/>
      <c r="C41" s="242" t="s">
        <v>276</v>
      </c>
      <c r="D41" s="242"/>
      <c r="E41" s="242"/>
      <c r="F41" s="231"/>
      <c r="G41" s="231"/>
      <c r="H41" s="231"/>
      <c r="I41" s="231"/>
      <c r="J41" s="231"/>
    </row>
    <row r="42" spans="1:10" ht="15.75">
      <c r="A42" s="231"/>
      <c r="B42" s="231"/>
      <c r="C42" s="250" t="s">
        <v>52</v>
      </c>
      <c r="D42" s="250"/>
      <c r="E42" s="250"/>
      <c r="F42" s="231"/>
      <c r="G42" s="231"/>
      <c r="H42" s="231"/>
      <c r="I42" s="231"/>
      <c r="J42" s="231"/>
    </row>
    <row r="43" spans="1:17" ht="12.75">
      <c r="A43" s="322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69"/>
    </row>
    <row r="44" spans="1:16" ht="12.75">
      <c r="A44" s="32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</row>
    <row r="45" spans="1:16" ht="12.75">
      <c r="A45" s="322"/>
      <c r="B45" s="322"/>
      <c r="C45" s="354"/>
      <c r="D45" s="354"/>
      <c r="E45" s="354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</row>
    <row r="46" spans="1:16" ht="12.75">
      <c r="A46" s="322"/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</row>
    <row r="47" spans="1:16" ht="12.75">
      <c r="A47" s="322"/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</row>
    <row r="48" spans="1:16" ht="12.75">
      <c r="A48" s="322"/>
      <c r="B48" s="322"/>
      <c r="C48" s="13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</row>
    <row r="49" spans="1:16" ht="12.75">
      <c r="A49" s="1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</sheetData>
  <sheetProtection/>
  <mergeCells count="49">
    <mergeCell ref="F42:J42"/>
    <mergeCell ref="A47:P47"/>
    <mergeCell ref="A48:B48"/>
    <mergeCell ref="D48:P48"/>
    <mergeCell ref="L45:P45"/>
    <mergeCell ref="A46:B46"/>
    <mergeCell ref="C46:E46"/>
    <mergeCell ref="F46:K46"/>
    <mergeCell ref="L46:P46"/>
    <mergeCell ref="A45:B45"/>
    <mergeCell ref="C45:E45"/>
    <mergeCell ref="F45:H45"/>
    <mergeCell ref="I45:K45"/>
    <mergeCell ref="A43:P43"/>
    <mergeCell ref="A44:P44"/>
    <mergeCell ref="A38:P38"/>
    <mergeCell ref="A39:L39"/>
    <mergeCell ref="A40:P40"/>
    <mergeCell ref="A42:B42"/>
    <mergeCell ref="C42:E42"/>
    <mergeCell ref="F41:G41"/>
    <mergeCell ref="C6:O6"/>
    <mergeCell ref="A9:B9"/>
    <mergeCell ref="A7:B7"/>
    <mergeCell ref="C34:K34"/>
    <mergeCell ref="A41:B41"/>
    <mergeCell ref="C41:E41"/>
    <mergeCell ref="C36:K36"/>
    <mergeCell ref="H41:J41"/>
    <mergeCell ref="A10:I10"/>
    <mergeCell ref="J10:K10"/>
    <mergeCell ref="O10:P10"/>
    <mergeCell ref="D9:E9"/>
    <mergeCell ref="A8:B8"/>
    <mergeCell ref="A5:B5"/>
    <mergeCell ref="C5:O5"/>
    <mergeCell ref="A6:B6"/>
    <mergeCell ref="F9:H9"/>
    <mergeCell ref="I9:L9"/>
    <mergeCell ref="C35:K35"/>
    <mergeCell ref="C37:K37"/>
    <mergeCell ref="C8:P8"/>
    <mergeCell ref="A11:P11"/>
    <mergeCell ref="F12:K12"/>
    <mergeCell ref="A1:P1"/>
    <mergeCell ref="A2:P2"/>
    <mergeCell ref="A3:P3"/>
    <mergeCell ref="A4:P4"/>
    <mergeCell ref="M9:N9"/>
  </mergeCells>
  <printOptions gridLines="1"/>
  <pageMargins left="0.4" right="0.4" top="0.59" bottom="0.52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1"/>
  <sheetViews>
    <sheetView view="pageBreakPreview" zoomScaleSheetLayoutView="100" zoomScalePageLayoutView="0" workbookViewId="0" topLeftCell="A1">
      <selection activeCell="A38" sqref="A38:IV39"/>
    </sheetView>
  </sheetViews>
  <sheetFormatPr defaultColWidth="9.00390625" defaultRowHeight="12.75"/>
  <cols>
    <col min="1" max="1" width="4.25390625" style="36" customWidth="1"/>
    <col min="2" max="2" width="7.875" style="36" customWidth="1"/>
    <col min="3" max="3" width="37.375" style="36" customWidth="1"/>
    <col min="4" max="5" width="5.875" style="36" customWidth="1"/>
    <col min="6" max="6" width="6.625" style="36" customWidth="1"/>
    <col min="7" max="7" width="6.375" style="36" customWidth="1"/>
    <col min="8" max="8" width="5.625" style="36" customWidth="1"/>
    <col min="9" max="9" width="5.875" style="36" customWidth="1"/>
    <col min="10" max="10" width="6.25390625" style="36" customWidth="1"/>
    <col min="11" max="11" width="6.375" style="36" customWidth="1"/>
    <col min="12" max="12" width="7.125" style="36" customWidth="1"/>
    <col min="13" max="13" width="8.125" style="36" customWidth="1"/>
    <col min="14" max="14" width="8.625" style="36" customWidth="1"/>
    <col min="15" max="15" width="8.375" style="36" customWidth="1"/>
    <col min="16" max="16" width="9.625" style="36" customWidth="1"/>
    <col min="17" max="16384" width="9.125" style="36" customWidth="1"/>
  </cols>
  <sheetData>
    <row r="2" spans="1:16" ht="15.75">
      <c r="A2" s="355" t="s">
        <v>175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62"/>
    </row>
    <row r="3" spans="1:16" ht="14.25">
      <c r="A3" s="63"/>
      <c r="B3" s="63"/>
      <c r="C3" s="356" t="s">
        <v>127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63"/>
    </row>
    <row r="4" spans="1:16" ht="14.25" customHeight="1">
      <c r="A4" s="321" t="s">
        <v>21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7" s="37" customFormat="1" ht="12.75">
      <c r="A5" s="317" t="s">
        <v>22</v>
      </c>
      <c r="B5" s="317"/>
      <c r="C5" s="318" t="str">
        <f>'Aprēķins -1'!C8:H8</f>
        <v>                                      SILTUMTRASES  IZBŪVE NO CESVAINES IELAS 7 LĪDZ RŪPNIECĪBAS IELAI 38, MADONĀ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53"/>
      <c r="Q5" s="69"/>
    </row>
    <row r="6" spans="1:17" s="37" customFormat="1" ht="12.75">
      <c r="A6" s="317" t="s">
        <v>23</v>
      </c>
      <c r="B6" s="317"/>
      <c r="C6" s="318" t="str">
        <f>'Aprēķins -1'!C8:H8</f>
        <v>                                      SILTUMTRASES  IZBŪVE NO CESVAINES IELAS 7 LĪDZ RŪPNIECĪBAS IELAI 38, MADONĀ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53"/>
      <c r="Q6" s="69"/>
    </row>
    <row r="7" spans="1:16" s="37" customFormat="1" ht="15">
      <c r="A7" s="317" t="s">
        <v>24</v>
      </c>
      <c r="B7" s="317"/>
      <c r="C7" s="68" t="str">
        <f>'Aprēķins -1'!C9:H9</f>
        <v>RŪPNIECĪBAS IELA 38, MADONA.</v>
      </c>
      <c r="D7" s="67"/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</row>
    <row r="8" spans="1:16" s="37" customFormat="1" ht="12.75">
      <c r="A8" s="317" t="s">
        <v>25</v>
      </c>
      <c r="B8" s="317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</row>
    <row r="9" spans="1:16" s="37" customFormat="1" ht="12.75">
      <c r="A9" s="317" t="s">
        <v>270</v>
      </c>
      <c r="B9" s="317"/>
      <c r="C9" s="16" t="s">
        <v>26</v>
      </c>
      <c r="D9" s="326" t="s">
        <v>61</v>
      </c>
      <c r="E9" s="326"/>
      <c r="F9" s="327" t="s">
        <v>27</v>
      </c>
      <c r="G9" s="327"/>
      <c r="H9" s="327"/>
      <c r="I9" s="321" t="s">
        <v>28</v>
      </c>
      <c r="J9" s="321"/>
      <c r="K9" s="321"/>
      <c r="L9" s="321"/>
      <c r="M9" s="315">
        <f>P34</f>
        <v>2476.5162240000004</v>
      </c>
      <c r="N9" s="316"/>
      <c r="O9" s="13" t="s">
        <v>144</v>
      </c>
      <c r="P9" s="14"/>
    </row>
    <row r="10" spans="1:16" s="37" customFormat="1" ht="12.75">
      <c r="A10" s="322"/>
      <c r="B10" s="322"/>
      <c r="C10" s="322"/>
      <c r="D10" s="322"/>
      <c r="E10" s="322"/>
      <c r="F10" s="322"/>
      <c r="G10" s="322"/>
      <c r="H10" s="322"/>
      <c r="I10" s="322"/>
      <c r="J10" s="322" t="s">
        <v>29</v>
      </c>
      <c r="K10" s="322"/>
      <c r="L10" s="17" t="s">
        <v>269</v>
      </c>
      <c r="M10" s="13" t="s">
        <v>30</v>
      </c>
      <c r="N10" s="54"/>
      <c r="O10" s="325" t="s">
        <v>179</v>
      </c>
      <c r="P10" s="325"/>
    </row>
    <row r="11" spans="1:16" ht="14.25" customHeight="1" thickBo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</row>
    <row r="12" spans="1:16" s="37" customFormat="1" ht="13.5" thickBot="1">
      <c r="A12" s="18" t="s">
        <v>31</v>
      </c>
      <c r="B12" s="18"/>
      <c r="C12" s="19"/>
      <c r="D12" s="18" t="s">
        <v>10</v>
      </c>
      <c r="E12" s="20" t="s">
        <v>11</v>
      </c>
      <c r="F12" s="330" t="s">
        <v>32</v>
      </c>
      <c r="G12" s="331"/>
      <c r="H12" s="331"/>
      <c r="I12" s="331"/>
      <c r="J12" s="331"/>
      <c r="K12" s="332"/>
      <c r="L12" s="21"/>
      <c r="M12" s="21"/>
      <c r="N12" s="21" t="s">
        <v>33</v>
      </c>
      <c r="O12" s="21" t="s">
        <v>12</v>
      </c>
      <c r="P12" s="22"/>
    </row>
    <row r="13" spans="1:16" s="37" customFormat="1" ht="12.75">
      <c r="A13" s="23" t="s">
        <v>34</v>
      </c>
      <c r="B13" s="23" t="s">
        <v>35</v>
      </c>
      <c r="C13" s="23" t="s">
        <v>36</v>
      </c>
      <c r="D13" s="23" t="s">
        <v>13</v>
      </c>
      <c r="E13" s="24" t="s">
        <v>14</v>
      </c>
      <c r="F13" s="23" t="s">
        <v>37</v>
      </c>
      <c r="G13" s="18" t="s">
        <v>38</v>
      </c>
      <c r="H13" s="18" t="s">
        <v>39</v>
      </c>
      <c r="I13" s="18" t="s">
        <v>40</v>
      </c>
      <c r="J13" s="18" t="s">
        <v>41</v>
      </c>
      <c r="K13" s="18" t="s">
        <v>42</v>
      </c>
      <c r="L13" s="25" t="s">
        <v>43</v>
      </c>
      <c r="M13" s="18" t="s">
        <v>39</v>
      </c>
      <c r="N13" s="18" t="s">
        <v>40</v>
      </c>
      <c r="O13" s="18" t="s">
        <v>41</v>
      </c>
      <c r="P13" s="18" t="s">
        <v>42</v>
      </c>
    </row>
    <row r="14" spans="1:16" s="37" customFormat="1" ht="12.75">
      <c r="A14" s="23"/>
      <c r="B14" s="23"/>
      <c r="C14" s="23"/>
      <c r="D14" s="23"/>
      <c r="E14" s="24"/>
      <c r="F14" s="23" t="s">
        <v>44</v>
      </c>
      <c r="G14" s="23" t="s">
        <v>45</v>
      </c>
      <c r="H14" s="23" t="s">
        <v>46</v>
      </c>
      <c r="I14" s="23" t="s">
        <v>47</v>
      </c>
      <c r="J14" s="23" t="s">
        <v>48</v>
      </c>
      <c r="K14" s="23" t="s">
        <v>144</v>
      </c>
      <c r="L14" s="26" t="s">
        <v>49</v>
      </c>
      <c r="M14" s="23" t="s">
        <v>46</v>
      </c>
      <c r="N14" s="23" t="s">
        <v>47</v>
      </c>
      <c r="O14" s="23" t="s">
        <v>48</v>
      </c>
      <c r="P14" s="23" t="s">
        <v>144</v>
      </c>
    </row>
    <row r="15" spans="1:16" s="37" customFormat="1" ht="13.5" thickBot="1">
      <c r="A15" s="27" t="s">
        <v>15</v>
      </c>
      <c r="B15" s="27"/>
      <c r="C15" s="27"/>
      <c r="D15" s="27"/>
      <c r="E15" s="28"/>
      <c r="F15" s="27" t="s">
        <v>50</v>
      </c>
      <c r="G15" s="27" t="s">
        <v>145</v>
      </c>
      <c r="H15" s="27" t="s">
        <v>144</v>
      </c>
      <c r="I15" s="27" t="s">
        <v>144</v>
      </c>
      <c r="J15" s="27" t="s">
        <v>144</v>
      </c>
      <c r="K15" s="27"/>
      <c r="L15" s="29" t="s">
        <v>50</v>
      </c>
      <c r="M15" s="27" t="s">
        <v>144</v>
      </c>
      <c r="N15" s="27" t="s">
        <v>144</v>
      </c>
      <c r="O15" s="27" t="s">
        <v>144</v>
      </c>
      <c r="P15" s="27"/>
    </row>
    <row r="16" spans="1:16" ht="13.5" thickBot="1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</row>
    <row r="17" spans="1:16" ht="12.75">
      <c r="A17" s="31"/>
      <c r="B17" s="31"/>
      <c r="C17" s="64" t="s">
        <v>128</v>
      </c>
      <c r="D17" s="31"/>
      <c r="E17" s="31"/>
      <c r="F17" s="4"/>
      <c r="G17" s="31"/>
      <c r="H17" s="31"/>
      <c r="I17" s="31"/>
      <c r="J17" s="31"/>
      <c r="K17" s="4"/>
      <c r="L17" s="31"/>
      <c r="M17" s="31"/>
      <c r="N17" s="4"/>
      <c r="O17" s="31"/>
      <c r="P17" s="31"/>
    </row>
    <row r="18" spans="1:16" ht="51">
      <c r="A18" s="31" t="s">
        <v>229</v>
      </c>
      <c r="B18" s="31"/>
      <c r="C18" s="216" t="s">
        <v>224</v>
      </c>
      <c r="D18" s="217" t="s">
        <v>225</v>
      </c>
      <c r="E18" s="218">
        <v>43.6</v>
      </c>
      <c r="F18" s="4">
        <v>0.5</v>
      </c>
      <c r="G18" s="4">
        <v>5.5</v>
      </c>
      <c r="H18" s="4">
        <f>F18*G18</f>
        <v>2.75</v>
      </c>
      <c r="I18" s="4"/>
      <c r="J18" s="4">
        <v>3.5</v>
      </c>
      <c r="K18" s="4">
        <f aca="true" t="shared" si="0" ref="K18:K28">H18+I18+J18</f>
        <v>6.25</v>
      </c>
      <c r="L18" s="4">
        <f aca="true" t="shared" si="1" ref="L18:L28">E18*F18</f>
        <v>21.8</v>
      </c>
      <c r="M18" s="4">
        <f aca="true" t="shared" si="2" ref="M18:M28">E18*H18</f>
        <v>119.9</v>
      </c>
      <c r="N18" s="4">
        <f aca="true" t="shared" si="3" ref="N18:N28">E18*I18</f>
        <v>0</v>
      </c>
      <c r="O18" s="4">
        <f aca="true" t="shared" si="4" ref="O18:O28">E18*J18</f>
        <v>152.6</v>
      </c>
      <c r="P18" s="4">
        <f aca="true" t="shared" si="5" ref="P18:P28">M18+N18+O18</f>
        <v>272.5</v>
      </c>
    </row>
    <row r="19" spans="1:16" ht="15.75">
      <c r="A19" s="31" t="s">
        <v>230</v>
      </c>
      <c r="B19" s="31"/>
      <c r="C19" s="219" t="s">
        <v>217</v>
      </c>
      <c r="D19" s="217" t="s">
        <v>225</v>
      </c>
      <c r="E19" s="218">
        <v>43.6</v>
      </c>
      <c r="F19" s="4"/>
      <c r="G19" s="4"/>
      <c r="H19" s="4"/>
      <c r="I19" s="4">
        <v>8</v>
      </c>
      <c r="J19" s="4"/>
      <c r="K19" s="4">
        <f t="shared" si="0"/>
        <v>8</v>
      </c>
      <c r="L19" s="4">
        <f t="shared" si="1"/>
        <v>0</v>
      </c>
      <c r="M19" s="4">
        <f t="shared" si="2"/>
        <v>0</v>
      </c>
      <c r="N19" s="4">
        <f t="shared" si="3"/>
        <v>348.8</v>
      </c>
      <c r="O19" s="4">
        <f t="shared" si="4"/>
        <v>0</v>
      </c>
      <c r="P19" s="4">
        <f t="shared" si="5"/>
        <v>348.8</v>
      </c>
    </row>
    <row r="20" spans="1:16" ht="15.75">
      <c r="A20" s="31" t="s">
        <v>234</v>
      </c>
      <c r="B20" s="31"/>
      <c r="C20" s="219" t="s">
        <v>218</v>
      </c>
      <c r="D20" s="217" t="s">
        <v>225</v>
      </c>
      <c r="E20" s="218">
        <v>43.6</v>
      </c>
      <c r="F20" s="4"/>
      <c r="G20" s="4"/>
      <c r="H20" s="4"/>
      <c r="I20" s="4">
        <v>12</v>
      </c>
      <c r="J20" s="4"/>
      <c r="K20" s="4">
        <f t="shared" si="0"/>
        <v>12</v>
      </c>
      <c r="L20" s="4">
        <f t="shared" si="1"/>
        <v>0</v>
      </c>
      <c r="M20" s="4">
        <f t="shared" si="2"/>
        <v>0</v>
      </c>
      <c r="N20" s="4">
        <f t="shared" si="3"/>
        <v>523.2</v>
      </c>
      <c r="O20" s="4">
        <f t="shared" si="4"/>
        <v>0</v>
      </c>
      <c r="P20" s="4">
        <f t="shared" si="5"/>
        <v>523.2</v>
      </c>
    </row>
    <row r="21" spans="1:16" ht="25.5">
      <c r="A21" s="31" t="s">
        <v>231</v>
      </c>
      <c r="B21" s="31"/>
      <c r="C21" s="219" t="s">
        <v>219</v>
      </c>
      <c r="D21" s="217" t="s">
        <v>225</v>
      </c>
      <c r="E21" s="218">
        <v>43.6</v>
      </c>
      <c r="F21" s="4">
        <v>0.55</v>
      </c>
      <c r="G21" s="4">
        <v>5.5</v>
      </c>
      <c r="H21" s="4">
        <f>F21*G21</f>
        <v>3.0250000000000004</v>
      </c>
      <c r="I21" s="4">
        <v>2.1</v>
      </c>
      <c r="J21" s="4">
        <v>2.6</v>
      </c>
      <c r="K21" s="4">
        <f t="shared" si="0"/>
        <v>7.725</v>
      </c>
      <c r="L21" s="4">
        <f t="shared" si="1"/>
        <v>23.980000000000004</v>
      </c>
      <c r="M21" s="4">
        <f t="shared" si="2"/>
        <v>131.89000000000001</v>
      </c>
      <c r="N21" s="4">
        <f t="shared" si="3"/>
        <v>91.56</v>
      </c>
      <c r="O21" s="4">
        <f t="shared" si="4"/>
        <v>113.36000000000001</v>
      </c>
      <c r="P21" s="4">
        <f t="shared" si="5"/>
        <v>336.81000000000006</v>
      </c>
    </row>
    <row r="22" spans="1:16" ht="15.75">
      <c r="A22" s="31" t="s">
        <v>235</v>
      </c>
      <c r="B22" s="31"/>
      <c r="C22" s="219" t="s">
        <v>220</v>
      </c>
      <c r="D22" s="217" t="s">
        <v>226</v>
      </c>
      <c r="E22" s="218">
        <v>17.4</v>
      </c>
      <c r="F22" s="4">
        <v>0.16</v>
      </c>
      <c r="G22" s="4">
        <v>5.5</v>
      </c>
      <c r="H22" s="4">
        <f>F22*G22</f>
        <v>0.88</v>
      </c>
      <c r="I22" s="4">
        <v>1.85</v>
      </c>
      <c r="J22" s="4">
        <v>2.3</v>
      </c>
      <c r="K22" s="4">
        <f t="shared" si="0"/>
        <v>5.029999999999999</v>
      </c>
      <c r="L22" s="4">
        <f t="shared" si="1"/>
        <v>2.784</v>
      </c>
      <c r="M22" s="4">
        <f t="shared" si="2"/>
        <v>15.312</v>
      </c>
      <c r="N22" s="4">
        <f t="shared" si="3"/>
        <v>32.19</v>
      </c>
      <c r="O22" s="4">
        <f t="shared" si="4"/>
        <v>40.019999999999996</v>
      </c>
      <c r="P22" s="4">
        <f t="shared" si="5"/>
        <v>87.52199999999999</v>
      </c>
    </row>
    <row r="23" spans="1:16" ht="51">
      <c r="A23" s="31" t="s">
        <v>236</v>
      </c>
      <c r="B23" s="31"/>
      <c r="C23" s="216" t="s">
        <v>227</v>
      </c>
      <c r="D23" s="217" t="s">
        <v>225</v>
      </c>
      <c r="E23" s="218">
        <v>150</v>
      </c>
      <c r="F23" s="4">
        <v>0.5</v>
      </c>
      <c r="G23" s="4">
        <v>5.5</v>
      </c>
      <c r="H23" s="4">
        <f>F23*G23</f>
        <v>2.75</v>
      </c>
      <c r="I23" s="4"/>
      <c r="J23" s="4">
        <v>3.5</v>
      </c>
      <c r="K23" s="4">
        <f t="shared" si="0"/>
        <v>6.25</v>
      </c>
      <c r="L23" s="4">
        <f t="shared" si="1"/>
        <v>75</v>
      </c>
      <c r="M23" s="4">
        <f t="shared" si="2"/>
        <v>412.5</v>
      </c>
      <c r="N23" s="4">
        <f t="shared" si="3"/>
        <v>0</v>
      </c>
      <c r="O23" s="4">
        <f t="shared" si="4"/>
        <v>525</v>
      </c>
      <c r="P23" s="4">
        <f t="shared" si="5"/>
        <v>937.5</v>
      </c>
    </row>
    <row r="24" spans="1:16" ht="15.75">
      <c r="A24" s="31" t="s">
        <v>232</v>
      </c>
      <c r="B24" s="31"/>
      <c r="C24" s="219" t="s">
        <v>221</v>
      </c>
      <c r="D24" s="217" t="s">
        <v>225</v>
      </c>
      <c r="E24" s="218">
        <v>150</v>
      </c>
      <c r="F24" s="4"/>
      <c r="G24" s="4"/>
      <c r="H24" s="4"/>
      <c r="I24" s="4">
        <v>8</v>
      </c>
      <c r="J24" s="4"/>
      <c r="K24" s="4">
        <f t="shared" si="0"/>
        <v>8</v>
      </c>
      <c r="L24" s="4">
        <f t="shared" si="1"/>
        <v>0</v>
      </c>
      <c r="M24" s="4">
        <f t="shared" si="2"/>
        <v>0</v>
      </c>
      <c r="N24" s="4">
        <f t="shared" si="3"/>
        <v>1200</v>
      </c>
      <c r="O24" s="4">
        <f t="shared" si="4"/>
        <v>0</v>
      </c>
      <c r="P24" s="4">
        <f t="shared" si="5"/>
        <v>1200</v>
      </c>
    </row>
    <row r="25" spans="1:16" ht="25.5">
      <c r="A25" s="31" t="s">
        <v>237</v>
      </c>
      <c r="B25" s="31"/>
      <c r="C25" s="219" t="s">
        <v>222</v>
      </c>
      <c r="D25" s="217" t="s">
        <v>225</v>
      </c>
      <c r="E25" s="218">
        <v>150</v>
      </c>
      <c r="F25" s="4">
        <v>0.55</v>
      </c>
      <c r="G25" s="4">
        <v>5.5</v>
      </c>
      <c r="H25" s="4">
        <f>F25*G25</f>
        <v>3.0250000000000004</v>
      </c>
      <c r="I25" s="4">
        <v>1.1</v>
      </c>
      <c r="J25" s="4">
        <v>2.6</v>
      </c>
      <c r="K25" s="4">
        <f t="shared" si="0"/>
        <v>6.725</v>
      </c>
      <c r="L25" s="4">
        <f t="shared" si="1"/>
        <v>82.5</v>
      </c>
      <c r="M25" s="4">
        <f t="shared" si="2"/>
        <v>453.75000000000006</v>
      </c>
      <c r="N25" s="4">
        <f t="shared" si="3"/>
        <v>165</v>
      </c>
      <c r="O25" s="4">
        <f t="shared" si="4"/>
        <v>390</v>
      </c>
      <c r="P25" s="4">
        <f t="shared" si="5"/>
        <v>1008.75</v>
      </c>
    </row>
    <row r="26" spans="1:16" ht="15.75">
      <c r="A26" s="31" t="s">
        <v>233</v>
      </c>
      <c r="B26" s="31"/>
      <c r="C26" s="219" t="s">
        <v>223</v>
      </c>
      <c r="D26" s="217" t="s">
        <v>226</v>
      </c>
      <c r="E26" s="218">
        <v>45</v>
      </c>
      <c r="F26" s="4">
        <v>0.16</v>
      </c>
      <c r="G26" s="4">
        <v>5.5</v>
      </c>
      <c r="H26" s="4">
        <f>F26*G26</f>
        <v>0.88</v>
      </c>
      <c r="I26" s="4">
        <v>1.5</v>
      </c>
      <c r="J26" s="4">
        <v>2.3</v>
      </c>
      <c r="K26" s="4">
        <f t="shared" si="0"/>
        <v>4.68</v>
      </c>
      <c r="L26" s="4">
        <f t="shared" si="1"/>
        <v>7.2</v>
      </c>
      <c r="M26" s="4">
        <f t="shared" si="2"/>
        <v>39.6</v>
      </c>
      <c r="N26" s="4">
        <f t="shared" si="3"/>
        <v>67.5</v>
      </c>
      <c r="O26" s="4">
        <f t="shared" si="4"/>
        <v>103.49999999999999</v>
      </c>
      <c r="P26" s="4">
        <f t="shared" si="5"/>
        <v>210.59999999999997</v>
      </c>
    </row>
    <row r="27" spans="1:16" ht="12.75">
      <c r="A27" s="31" t="s">
        <v>238</v>
      </c>
      <c r="B27" s="2" t="s">
        <v>7</v>
      </c>
      <c r="C27" s="65" t="s">
        <v>131</v>
      </c>
      <c r="D27" s="31" t="s">
        <v>9</v>
      </c>
      <c r="E27" s="1">
        <v>33.6</v>
      </c>
      <c r="F27" s="4">
        <v>0.6</v>
      </c>
      <c r="G27" s="4">
        <v>5.5</v>
      </c>
      <c r="H27" s="4">
        <f>F27*G27</f>
        <v>3.3</v>
      </c>
      <c r="I27" s="1">
        <v>2.6</v>
      </c>
      <c r="J27" s="1">
        <v>3</v>
      </c>
      <c r="K27" s="4">
        <f t="shared" si="0"/>
        <v>8.9</v>
      </c>
      <c r="L27" s="4">
        <f t="shared" si="1"/>
        <v>20.16</v>
      </c>
      <c r="M27" s="4">
        <f t="shared" si="2"/>
        <v>110.88</v>
      </c>
      <c r="N27" s="4">
        <f t="shared" si="3"/>
        <v>87.36000000000001</v>
      </c>
      <c r="O27" s="4">
        <f t="shared" si="4"/>
        <v>100.80000000000001</v>
      </c>
      <c r="P27" s="4">
        <f t="shared" si="5"/>
        <v>299.04</v>
      </c>
    </row>
    <row r="28" spans="1:16" ht="12.75">
      <c r="A28" s="31" t="s">
        <v>239</v>
      </c>
      <c r="B28" s="2" t="s">
        <v>7</v>
      </c>
      <c r="C28" s="65" t="s">
        <v>129</v>
      </c>
      <c r="D28" s="31" t="s">
        <v>9</v>
      </c>
      <c r="E28" s="66">
        <v>420</v>
      </c>
      <c r="F28" s="4">
        <v>0.5</v>
      </c>
      <c r="G28" s="4">
        <v>5.5</v>
      </c>
      <c r="H28" s="4">
        <f>F28*G28</f>
        <v>2.75</v>
      </c>
      <c r="I28" s="1">
        <v>2</v>
      </c>
      <c r="J28" s="4">
        <v>0.3</v>
      </c>
      <c r="K28" s="4">
        <f t="shared" si="0"/>
        <v>5.05</v>
      </c>
      <c r="L28" s="4">
        <f t="shared" si="1"/>
        <v>210</v>
      </c>
      <c r="M28" s="4">
        <f t="shared" si="2"/>
        <v>1155</v>
      </c>
      <c r="N28" s="4">
        <f t="shared" si="3"/>
        <v>840</v>
      </c>
      <c r="O28" s="4">
        <f t="shared" si="4"/>
        <v>126</v>
      </c>
      <c r="P28" s="4">
        <f t="shared" si="5"/>
        <v>2121</v>
      </c>
    </row>
    <row r="29" spans="1:16" ht="12.75">
      <c r="A29" s="31"/>
      <c r="B29" s="31"/>
      <c r="C29" s="65" t="s">
        <v>130</v>
      </c>
      <c r="D29" s="31"/>
      <c r="E29" s="1"/>
      <c r="F29" s="4"/>
      <c r="G29" s="1"/>
      <c r="H29" s="1"/>
      <c r="I29" s="1"/>
      <c r="J29" s="31"/>
      <c r="K29" s="4"/>
      <c r="L29" s="4"/>
      <c r="M29" s="4"/>
      <c r="N29" s="4"/>
      <c r="O29" s="4"/>
      <c r="P29" s="4"/>
    </row>
    <row r="30" spans="1:16" ht="12.75">
      <c r="A30" s="3"/>
      <c r="B30" s="33"/>
      <c r="C30" s="5" t="s">
        <v>16</v>
      </c>
      <c r="D30" s="5" t="s">
        <v>144</v>
      </c>
      <c r="E30" s="5"/>
      <c r="F30" s="5"/>
      <c r="G30" s="5"/>
      <c r="H30" s="5"/>
      <c r="I30" s="5"/>
      <c r="J30" s="5"/>
      <c r="K30" s="5"/>
      <c r="L30" s="8">
        <f>SUM(L27:L29)</f>
        <v>230.16</v>
      </c>
      <c r="M30" s="8">
        <f>SUM(M27:M29)</f>
        <v>1265.88</v>
      </c>
      <c r="N30" s="8">
        <f>SUM(N27:N29)</f>
        <v>927.36</v>
      </c>
      <c r="O30" s="8">
        <f>SUM(O27:O29)</f>
        <v>226.8</v>
      </c>
      <c r="P30" s="8">
        <f>SUM(P27:P29)</f>
        <v>2420.04</v>
      </c>
    </row>
    <row r="31" spans="1:16" ht="12.75">
      <c r="A31" s="2"/>
      <c r="B31" s="2"/>
      <c r="C31" s="357" t="s">
        <v>20</v>
      </c>
      <c r="D31" s="357"/>
      <c r="E31" s="357"/>
      <c r="F31" s="357"/>
      <c r="G31" s="357"/>
      <c r="H31" s="357"/>
      <c r="I31" s="357"/>
      <c r="J31" s="357"/>
      <c r="K31" s="357"/>
      <c r="L31" s="4"/>
      <c r="M31" s="4"/>
      <c r="N31" s="10">
        <f>N30*3%</f>
        <v>27.8208</v>
      </c>
      <c r="O31" s="3"/>
      <c r="P31" s="2"/>
    </row>
    <row r="32" spans="1:16" ht="12.75">
      <c r="A32" s="2"/>
      <c r="B32" s="2"/>
      <c r="C32" s="357" t="s">
        <v>16</v>
      </c>
      <c r="D32" s="357"/>
      <c r="E32" s="357"/>
      <c r="F32" s="357"/>
      <c r="G32" s="357"/>
      <c r="H32" s="357"/>
      <c r="I32" s="357"/>
      <c r="J32" s="357"/>
      <c r="K32" s="357"/>
      <c r="L32" s="4"/>
      <c r="M32" s="4"/>
      <c r="N32" s="4">
        <f>SUM(N30:N31)</f>
        <v>955.1808</v>
      </c>
      <c r="O32" s="4"/>
      <c r="P32" s="2"/>
    </row>
    <row r="33" spans="1:16" ht="12.75">
      <c r="A33" s="2"/>
      <c r="B33" s="2"/>
      <c r="C33" s="323" t="s">
        <v>141</v>
      </c>
      <c r="D33" s="323"/>
      <c r="E33" s="323"/>
      <c r="F33" s="323"/>
      <c r="G33" s="323"/>
      <c r="H33" s="323"/>
      <c r="I33" s="323"/>
      <c r="J33" s="323"/>
      <c r="K33" s="323"/>
      <c r="L33" s="4"/>
      <c r="M33" s="4"/>
      <c r="N33" s="10">
        <f>N32*3%</f>
        <v>28.655424</v>
      </c>
      <c r="O33" s="3"/>
      <c r="P33" s="2"/>
    </row>
    <row r="34" spans="1:16" ht="12.75">
      <c r="A34" s="2"/>
      <c r="B34" s="2"/>
      <c r="C34" s="334" t="s">
        <v>17</v>
      </c>
      <c r="D34" s="334"/>
      <c r="E34" s="334"/>
      <c r="F34" s="334"/>
      <c r="G34" s="334"/>
      <c r="H34" s="334"/>
      <c r="I34" s="334"/>
      <c r="J34" s="334"/>
      <c r="K34" s="334"/>
      <c r="L34" s="10">
        <f>SUM(L30)</f>
        <v>230.16</v>
      </c>
      <c r="M34" s="8">
        <f>SUM(M30)</f>
        <v>1265.88</v>
      </c>
      <c r="N34" s="8">
        <f>SUM(N32:N33)</f>
        <v>983.836224</v>
      </c>
      <c r="O34" s="8">
        <f>SUM(O30)</f>
        <v>226.8</v>
      </c>
      <c r="P34" s="8">
        <f>M34+N34+O34</f>
        <v>2476.5162240000004</v>
      </c>
    </row>
    <row r="35" spans="1:16" ht="12.75">
      <c r="A35" s="328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</row>
    <row r="36" spans="1:16" ht="12.75">
      <c r="A36" s="333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15"/>
      <c r="N36" s="15"/>
      <c r="O36" s="15"/>
      <c r="P36" s="15"/>
    </row>
    <row r="37" spans="1:16" ht="12.75">
      <c r="A37" s="322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</row>
    <row r="38" spans="1:10" s="37" customFormat="1" ht="15.75">
      <c r="A38" s="231" t="s">
        <v>51</v>
      </c>
      <c r="B38" s="231"/>
      <c r="C38" s="242" t="s">
        <v>276</v>
      </c>
      <c r="D38" s="242"/>
      <c r="E38" s="242"/>
      <c r="F38" s="231"/>
      <c r="G38" s="231"/>
      <c r="H38" s="231"/>
      <c r="I38" s="231"/>
      <c r="J38" s="231"/>
    </row>
    <row r="39" spans="1:10" s="37" customFormat="1" ht="15.75">
      <c r="A39" s="231"/>
      <c r="B39" s="231"/>
      <c r="C39" s="250" t="s">
        <v>52</v>
      </c>
      <c r="D39" s="250"/>
      <c r="E39" s="250"/>
      <c r="F39" s="231"/>
      <c r="G39" s="231"/>
      <c r="H39" s="231"/>
      <c r="I39" s="231"/>
      <c r="J39" s="231"/>
    </row>
    <row r="40" spans="1:16" s="37" customFormat="1" ht="12.75">
      <c r="A40" s="322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</row>
    <row r="41" spans="1:16" ht="12.75">
      <c r="A41" s="333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15"/>
      <c r="N41" s="15"/>
      <c r="O41" s="15"/>
      <c r="P41" s="15"/>
    </row>
  </sheetData>
  <sheetProtection/>
  <mergeCells count="39">
    <mergeCell ref="A41:L41"/>
    <mergeCell ref="A39:B39"/>
    <mergeCell ref="C39:E39"/>
    <mergeCell ref="L37:P37"/>
    <mergeCell ref="C37:E37"/>
    <mergeCell ref="F37:K37"/>
    <mergeCell ref="A40:P40"/>
    <mergeCell ref="F38:G38"/>
    <mergeCell ref="H38:J38"/>
    <mergeCell ref="F39:J39"/>
    <mergeCell ref="A38:B38"/>
    <mergeCell ref="C38:E38"/>
    <mergeCell ref="A37:B37"/>
    <mergeCell ref="A11:P11"/>
    <mergeCell ref="F12:K12"/>
    <mergeCell ref="C31:K31"/>
    <mergeCell ref="C33:K33"/>
    <mergeCell ref="C34:K34"/>
    <mergeCell ref="A35:P35"/>
    <mergeCell ref="C32:K32"/>
    <mergeCell ref="A36:L36"/>
    <mergeCell ref="A8:B8"/>
    <mergeCell ref="A9:B9"/>
    <mergeCell ref="A10:I10"/>
    <mergeCell ref="J10:K10"/>
    <mergeCell ref="O10:P10"/>
    <mergeCell ref="A7:B7"/>
    <mergeCell ref="C8:P8"/>
    <mergeCell ref="D9:E9"/>
    <mergeCell ref="F9:H9"/>
    <mergeCell ref="I9:L9"/>
    <mergeCell ref="M9:N9"/>
    <mergeCell ref="A2:O2"/>
    <mergeCell ref="C3:O3"/>
    <mergeCell ref="A4:P4"/>
    <mergeCell ref="A6:B6"/>
    <mergeCell ref="C6:O6"/>
    <mergeCell ref="A5:B5"/>
    <mergeCell ref="C5:O5"/>
  </mergeCells>
  <printOptions gridLines="1"/>
  <pageMargins left="0.4" right="0.44" top="0.55" bottom="0.54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77"/>
  <sheetViews>
    <sheetView view="pageBreakPreview" zoomScaleSheetLayoutView="100" zoomScalePageLayoutView="0" workbookViewId="0" topLeftCell="A57">
      <selection activeCell="L73" sqref="L73:P73"/>
    </sheetView>
  </sheetViews>
  <sheetFormatPr defaultColWidth="9.00390625" defaultRowHeight="12.75"/>
  <cols>
    <col min="1" max="1" width="4.25390625" style="36" customWidth="1"/>
    <col min="2" max="2" width="7.875" style="36" customWidth="1"/>
    <col min="3" max="3" width="37.375" style="36" customWidth="1"/>
    <col min="4" max="4" width="5.875" style="36" customWidth="1"/>
    <col min="5" max="5" width="6.75390625" style="36" customWidth="1"/>
    <col min="6" max="6" width="6.625" style="36" customWidth="1"/>
    <col min="7" max="7" width="6.375" style="36" customWidth="1"/>
    <col min="8" max="8" width="5.625" style="36" customWidth="1"/>
    <col min="9" max="9" width="5.875" style="36" customWidth="1"/>
    <col min="10" max="10" width="6.25390625" style="36" customWidth="1"/>
    <col min="11" max="11" width="6.375" style="36" customWidth="1"/>
    <col min="12" max="12" width="7.125" style="36" customWidth="1"/>
    <col min="13" max="13" width="8.125" style="36" customWidth="1"/>
    <col min="14" max="14" width="8.625" style="36" customWidth="1"/>
    <col min="15" max="15" width="8.375" style="36" customWidth="1"/>
    <col min="16" max="16" width="9.625" style="36" customWidth="1"/>
    <col min="17" max="16384" width="9.125" style="36" customWidth="1"/>
  </cols>
  <sheetData>
    <row r="2" spans="1:16" ht="15.75">
      <c r="A2" s="355" t="s">
        <v>265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62"/>
    </row>
    <row r="3" spans="1:16" ht="14.25">
      <c r="A3" s="63"/>
      <c r="B3" s="63"/>
      <c r="C3" s="356" t="s">
        <v>271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63"/>
    </row>
    <row r="4" spans="1:16" ht="14.25" customHeight="1">
      <c r="A4" s="321" t="s">
        <v>21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7" s="37" customFormat="1" ht="12.75">
      <c r="A5" s="317" t="s">
        <v>22</v>
      </c>
      <c r="B5" s="317"/>
      <c r="C5" s="318" t="str">
        <f>'Aprēķins -1'!C8:H8</f>
        <v>                                      SILTUMTRASES  IZBŪVE NO CESVAINES IELAS 7 LĪDZ RŪPNIECĪBAS IELAI 38, MADONĀ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53"/>
      <c r="Q5" s="69"/>
    </row>
    <row r="6" spans="1:17" s="37" customFormat="1" ht="12.75">
      <c r="A6" s="317" t="s">
        <v>23</v>
      </c>
      <c r="B6" s="317"/>
      <c r="C6" s="318" t="str">
        <f>'Aprēķins -1'!C8:H8</f>
        <v>                                      SILTUMTRASES  IZBŪVE NO CESVAINES IELAS 7 LĪDZ RŪPNIECĪBAS IELAI 38, MADONĀ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53"/>
      <c r="Q6" s="69"/>
    </row>
    <row r="7" spans="1:17" s="37" customFormat="1" ht="15">
      <c r="A7" s="317" t="s">
        <v>24</v>
      </c>
      <c r="B7" s="317"/>
      <c r="C7" s="68" t="str">
        <f>'Aprēķins -1'!C9:H9</f>
        <v>RŪPNIECĪBAS IELA 38, MADONA.</v>
      </c>
      <c r="D7" s="67"/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36"/>
    </row>
    <row r="8" spans="1:17" s="37" customFormat="1" ht="12.75">
      <c r="A8" s="317" t="s">
        <v>25</v>
      </c>
      <c r="B8" s="317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6"/>
    </row>
    <row r="9" spans="1:17" s="37" customFormat="1" ht="12.75">
      <c r="A9" s="317" t="s">
        <v>270</v>
      </c>
      <c r="B9" s="317"/>
      <c r="C9" s="16" t="s">
        <v>26</v>
      </c>
      <c r="D9" s="326" t="s">
        <v>61</v>
      </c>
      <c r="E9" s="326"/>
      <c r="F9" s="327" t="s">
        <v>27</v>
      </c>
      <c r="G9" s="327"/>
      <c r="H9" s="327"/>
      <c r="I9" s="321" t="s">
        <v>28</v>
      </c>
      <c r="J9" s="321"/>
      <c r="K9" s="321"/>
      <c r="L9" s="321"/>
      <c r="M9" s="315">
        <f>P70</f>
        <v>30000</v>
      </c>
      <c r="N9" s="316"/>
      <c r="O9" s="13" t="s">
        <v>144</v>
      </c>
      <c r="P9" s="14"/>
      <c r="Q9" s="36"/>
    </row>
    <row r="10" spans="1:17" s="37" customFormat="1" ht="12.75">
      <c r="A10" s="322"/>
      <c r="B10" s="322"/>
      <c r="C10" s="322"/>
      <c r="D10" s="322"/>
      <c r="E10" s="322"/>
      <c r="F10" s="322"/>
      <c r="G10" s="322"/>
      <c r="H10" s="322"/>
      <c r="I10" s="322"/>
      <c r="J10" s="322" t="s">
        <v>29</v>
      </c>
      <c r="K10" s="322"/>
      <c r="L10" s="17" t="s">
        <v>269</v>
      </c>
      <c r="M10" s="13" t="s">
        <v>30</v>
      </c>
      <c r="N10" s="54"/>
      <c r="O10" s="325" t="s">
        <v>179</v>
      </c>
      <c r="P10" s="325"/>
      <c r="Q10" s="36"/>
    </row>
    <row r="11" spans="1:16" ht="14.25" customHeight="1" thickBo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2"/>
    </row>
    <row r="12" spans="1:17" s="37" customFormat="1" ht="13.5" thickBot="1">
      <c r="A12" s="18" t="s">
        <v>31</v>
      </c>
      <c r="B12" s="18"/>
      <c r="C12" s="19"/>
      <c r="D12" s="18" t="s">
        <v>10</v>
      </c>
      <c r="E12" s="20" t="s">
        <v>11</v>
      </c>
      <c r="F12" s="330" t="s">
        <v>32</v>
      </c>
      <c r="G12" s="331"/>
      <c r="H12" s="331"/>
      <c r="I12" s="331"/>
      <c r="J12" s="331"/>
      <c r="K12" s="332"/>
      <c r="L12" s="21"/>
      <c r="M12" s="21"/>
      <c r="N12" s="21" t="s">
        <v>33</v>
      </c>
      <c r="O12" s="21" t="s">
        <v>12</v>
      </c>
      <c r="P12" s="229"/>
      <c r="Q12" s="36"/>
    </row>
    <row r="13" spans="1:17" s="37" customFormat="1" ht="12.75">
      <c r="A13" s="23" t="s">
        <v>34</v>
      </c>
      <c r="B13" s="23" t="s">
        <v>35</v>
      </c>
      <c r="C13" s="23" t="s">
        <v>36</v>
      </c>
      <c r="D13" s="23" t="s">
        <v>13</v>
      </c>
      <c r="E13" s="24" t="s">
        <v>14</v>
      </c>
      <c r="F13" s="23" t="s">
        <v>37</v>
      </c>
      <c r="G13" s="18" t="s">
        <v>38</v>
      </c>
      <c r="H13" s="18" t="s">
        <v>39</v>
      </c>
      <c r="I13" s="18" t="s">
        <v>40</v>
      </c>
      <c r="J13" s="18" t="s">
        <v>41</v>
      </c>
      <c r="K13" s="18" t="s">
        <v>42</v>
      </c>
      <c r="L13" s="25" t="s">
        <v>43</v>
      </c>
      <c r="M13" s="18" t="s">
        <v>39</v>
      </c>
      <c r="N13" s="18" t="s">
        <v>40</v>
      </c>
      <c r="O13" s="20" t="s">
        <v>41</v>
      </c>
      <c r="P13" s="18" t="s">
        <v>42</v>
      </c>
      <c r="Q13" s="36"/>
    </row>
    <row r="14" spans="1:17" s="37" customFormat="1" ht="12.75">
      <c r="A14" s="23"/>
      <c r="B14" s="23"/>
      <c r="C14" s="23"/>
      <c r="D14" s="23"/>
      <c r="E14" s="24"/>
      <c r="F14" s="23" t="s">
        <v>44</v>
      </c>
      <c r="G14" s="23" t="s">
        <v>45</v>
      </c>
      <c r="H14" s="23" t="s">
        <v>46</v>
      </c>
      <c r="I14" s="23" t="s">
        <v>47</v>
      </c>
      <c r="J14" s="23" t="s">
        <v>48</v>
      </c>
      <c r="K14" s="23" t="s">
        <v>144</v>
      </c>
      <c r="L14" s="26" t="s">
        <v>49</v>
      </c>
      <c r="M14" s="23" t="s">
        <v>46</v>
      </c>
      <c r="N14" s="23" t="s">
        <v>47</v>
      </c>
      <c r="O14" s="24" t="s">
        <v>48</v>
      </c>
      <c r="P14" s="23" t="s">
        <v>144</v>
      </c>
      <c r="Q14" s="36"/>
    </row>
    <row r="15" spans="1:17" s="37" customFormat="1" ht="13.5" thickBot="1">
      <c r="A15" s="27" t="s">
        <v>15</v>
      </c>
      <c r="B15" s="27"/>
      <c r="C15" s="27"/>
      <c r="D15" s="27"/>
      <c r="E15" s="28"/>
      <c r="F15" s="27" t="s">
        <v>50</v>
      </c>
      <c r="G15" s="27" t="s">
        <v>145</v>
      </c>
      <c r="H15" s="27" t="s">
        <v>144</v>
      </c>
      <c r="I15" s="27" t="s">
        <v>144</v>
      </c>
      <c r="J15" s="27" t="s">
        <v>144</v>
      </c>
      <c r="K15" s="27"/>
      <c r="L15" s="29" t="s">
        <v>50</v>
      </c>
      <c r="M15" s="27" t="s">
        <v>144</v>
      </c>
      <c r="N15" s="27" t="s">
        <v>144</v>
      </c>
      <c r="O15" s="28" t="s">
        <v>144</v>
      </c>
      <c r="P15" s="27"/>
      <c r="Q15" s="36"/>
    </row>
    <row r="16" spans="1:16" ht="13.5" thickBot="1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191">
        <v>15</v>
      </c>
      <c r="P16" s="30">
        <v>16</v>
      </c>
    </row>
    <row r="17" spans="1:16" ht="12.75">
      <c r="A17" s="31"/>
      <c r="B17" s="31"/>
      <c r="C17" s="64"/>
      <c r="D17" s="31"/>
      <c r="E17" s="31"/>
      <c r="F17" s="4"/>
      <c r="G17" s="31"/>
      <c r="H17" s="31"/>
      <c r="I17" s="31"/>
      <c r="J17" s="31"/>
      <c r="K17" s="4"/>
      <c r="L17" s="31"/>
      <c r="M17" s="31"/>
      <c r="N17" s="4"/>
      <c r="O17" s="227"/>
      <c r="P17" s="31"/>
    </row>
    <row r="18" spans="1:17" s="37" customFormat="1" ht="12.75">
      <c r="A18" s="31" t="s">
        <v>229</v>
      </c>
      <c r="B18" s="38" t="s">
        <v>68</v>
      </c>
      <c r="C18" s="39" t="s">
        <v>69</v>
      </c>
      <c r="D18" s="38" t="s">
        <v>8</v>
      </c>
      <c r="E18" s="12">
        <v>130</v>
      </c>
      <c r="F18" s="12">
        <v>0.37</v>
      </c>
      <c r="G18" s="12">
        <v>5.5</v>
      </c>
      <c r="H18" s="12">
        <f>F18*G18</f>
        <v>2.035</v>
      </c>
      <c r="I18" s="39"/>
      <c r="J18" s="12">
        <v>0.2</v>
      </c>
      <c r="K18" s="12">
        <f>H18+J18+I18</f>
        <v>2.2350000000000003</v>
      </c>
      <c r="L18" s="12">
        <f>E18*F18</f>
        <v>48.1</v>
      </c>
      <c r="M18" s="12">
        <f>E18*H18</f>
        <v>264.55</v>
      </c>
      <c r="N18" s="12"/>
      <c r="O18" s="12">
        <f>E18*J18</f>
        <v>26</v>
      </c>
      <c r="P18" s="10">
        <f>M18+N18+O18</f>
        <v>290.55</v>
      </c>
      <c r="Q18" s="228"/>
    </row>
    <row r="19" spans="1:17" s="37" customFormat="1" ht="12.75">
      <c r="A19" s="2"/>
      <c r="B19" s="9"/>
      <c r="C19" s="11" t="s">
        <v>70</v>
      </c>
      <c r="D19" s="9"/>
      <c r="E19" s="10"/>
      <c r="F19" s="12"/>
      <c r="G19" s="12"/>
      <c r="H19" s="12"/>
      <c r="I19" s="11"/>
      <c r="J19" s="70"/>
      <c r="K19" s="12"/>
      <c r="L19" s="12"/>
      <c r="M19" s="12"/>
      <c r="N19" s="12"/>
      <c r="O19" s="12"/>
      <c r="P19" s="10"/>
      <c r="Q19" s="228"/>
    </row>
    <row r="20" spans="1:17" s="37" customFormat="1" ht="12.75">
      <c r="A20" s="2" t="s">
        <v>230</v>
      </c>
      <c r="B20" s="9" t="s">
        <v>7</v>
      </c>
      <c r="C20" s="11" t="s">
        <v>71</v>
      </c>
      <c r="D20" s="9" t="s">
        <v>9</v>
      </c>
      <c r="E20" s="40">
        <v>65</v>
      </c>
      <c r="F20" s="12">
        <v>0.4</v>
      </c>
      <c r="G20" s="12">
        <v>5.5</v>
      </c>
      <c r="H20" s="12">
        <f aca="true" t="shared" si="0" ref="H20:H27">F20*G20</f>
        <v>2.2</v>
      </c>
      <c r="I20" s="11"/>
      <c r="J20" s="10">
        <v>1.4</v>
      </c>
      <c r="K20" s="12">
        <f aca="true" t="shared" si="1" ref="K20:K25">H20+J20+I20</f>
        <v>3.6</v>
      </c>
      <c r="L20" s="12">
        <f aca="true" t="shared" si="2" ref="L20:L25">E20*F20</f>
        <v>26</v>
      </c>
      <c r="M20" s="12">
        <f aca="true" t="shared" si="3" ref="M20:M25">E20*H20</f>
        <v>143</v>
      </c>
      <c r="N20" s="12"/>
      <c r="O20" s="12">
        <f aca="true" t="shared" si="4" ref="O20:O25">E20*J20</f>
        <v>91</v>
      </c>
      <c r="P20" s="10">
        <f aca="true" t="shared" si="5" ref="P20:P25">M20+N20+O20</f>
        <v>234</v>
      </c>
      <c r="Q20" s="224"/>
    </row>
    <row r="21" spans="1:17" s="37" customFormat="1" ht="12.75">
      <c r="A21" s="2" t="s">
        <v>234</v>
      </c>
      <c r="B21" s="9" t="s">
        <v>7</v>
      </c>
      <c r="C21" s="11" t="s">
        <v>72</v>
      </c>
      <c r="D21" s="9" t="s">
        <v>62</v>
      </c>
      <c r="E21" s="10">
        <v>8</v>
      </c>
      <c r="F21" s="12">
        <v>1.1</v>
      </c>
      <c r="G21" s="12">
        <v>5.5</v>
      </c>
      <c r="H21" s="12">
        <f t="shared" si="0"/>
        <v>6.050000000000001</v>
      </c>
      <c r="I21" s="11"/>
      <c r="J21" s="10">
        <v>1.1</v>
      </c>
      <c r="K21" s="12">
        <f t="shared" si="1"/>
        <v>7.15</v>
      </c>
      <c r="L21" s="12">
        <f t="shared" si="2"/>
        <v>8.8</v>
      </c>
      <c r="M21" s="12">
        <f t="shared" si="3"/>
        <v>48.400000000000006</v>
      </c>
      <c r="N21" s="12"/>
      <c r="O21" s="12">
        <f t="shared" si="4"/>
        <v>8.8</v>
      </c>
      <c r="P21" s="10">
        <f t="shared" si="5"/>
        <v>57.2</v>
      </c>
      <c r="Q21" s="228"/>
    </row>
    <row r="22" spans="1:17" s="37" customFormat="1" ht="12.75">
      <c r="A22" s="2" t="s">
        <v>231</v>
      </c>
      <c r="B22" s="9" t="s">
        <v>7</v>
      </c>
      <c r="C22" s="11" t="s">
        <v>73</v>
      </c>
      <c r="D22" s="9" t="s">
        <v>74</v>
      </c>
      <c r="E22" s="10">
        <v>55</v>
      </c>
      <c r="F22" s="12">
        <v>0.07</v>
      </c>
      <c r="G22" s="12">
        <v>5.5</v>
      </c>
      <c r="H22" s="12">
        <f t="shared" si="0"/>
        <v>0.385</v>
      </c>
      <c r="I22" s="9">
        <v>0.2</v>
      </c>
      <c r="J22" s="10">
        <v>0.3</v>
      </c>
      <c r="K22" s="12">
        <f t="shared" si="1"/>
        <v>0.885</v>
      </c>
      <c r="L22" s="12">
        <f t="shared" si="2"/>
        <v>3.8500000000000005</v>
      </c>
      <c r="M22" s="12">
        <f t="shared" si="3"/>
        <v>21.175</v>
      </c>
      <c r="N22" s="12">
        <f>E22*I22</f>
        <v>11</v>
      </c>
      <c r="O22" s="12">
        <f t="shared" si="4"/>
        <v>16.5</v>
      </c>
      <c r="P22" s="10">
        <f t="shared" si="5"/>
        <v>48.675</v>
      </c>
      <c r="Q22" s="228"/>
    </row>
    <row r="23" spans="1:17" s="37" customFormat="1" ht="12.75">
      <c r="A23" s="2" t="s">
        <v>235</v>
      </c>
      <c r="B23" s="9" t="s">
        <v>7</v>
      </c>
      <c r="C23" s="11" t="s">
        <v>75</v>
      </c>
      <c r="D23" s="9" t="s">
        <v>9</v>
      </c>
      <c r="E23" s="40">
        <v>65</v>
      </c>
      <c r="F23" s="12">
        <v>0.4</v>
      </c>
      <c r="G23" s="12">
        <v>5.5</v>
      </c>
      <c r="H23" s="12">
        <f t="shared" si="0"/>
        <v>2.2</v>
      </c>
      <c r="I23" s="9"/>
      <c r="J23" s="10">
        <v>1.5</v>
      </c>
      <c r="K23" s="12">
        <f t="shared" si="1"/>
        <v>3.7</v>
      </c>
      <c r="L23" s="10">
        <f t="shared" si="2"/>
        <v>26</v>
      </c>
      <c r="M23" s="10">
        <f t="shared" si="3"/>
        <v>143</v>
      </c>
      <c r="N23" s="12"/>
      <c r="O23" s="10">
        <f t="shared" si="4"/>
        <v>97.5</v>
      </c>
      <c r="P23" s="10">
        <f t="shared" si="5"/>
        <v>240.5</v>
      </c>
      <c r="Q23" s="224"/>
    </row>
    <row r="24" spans="1:17" s="37" customFormat="1" ht="12.75">
      <c r="A24" s="2" t="s">
        <v>236</v>
      </c>
      <c r="B24" s="9" t="s">
        <v>7</v>
      </c>
      <c r="C24" s="11" t="s">
        <v>76</v>
      </c>
      <c r="D24" s="9" t="s">
        <v>9</v>
      </c>
      <c r="E24" s="40">
        <v>65</v>
      </c>
      <c r="F24" s="12">
        <v>0.4</v>
      </c>
      <c r="G24" s="12">
        <v>5.5</v>
      </c>
      <c r="H24" s="12">
        <f t="shared" si="0"/>
        <v>2.2</v>
      </c>
      <c r="I24" s="9"/>
      <c r="J24" s="10">
        <v>1.2</v>
      </c>
      <c r="K24" s="12">
        <f t="shared" si="1"/>
        <v>3.4000000000000004</v>
      </c>
      <c r="L24" s="10">
        <f t="shared" si="2"/>
        <v>26</v>
      </c>
      <c r="M24" s="10">
        <f t="shared" si="3"/>
        <v>143</v>
      </c>
      <c r="N24" s="12"/>
      <c r="O24" s="10">
        <f t="shared" si="4"/>
        <v>78</v>
      </c>
      <c r="P24" s="10">
        <f t="shared" si="5"/>
        <v>221</v>
      </c>
      <c r="Q24" s="224"/>
    </row>
    <row r="25" spans="1:17" s="37" customFormat="1" ht="12.75">
      <c r="A25" s="2" t="s">
        <v>232</v>
      </c>
      <c r="B25" s="9" t="s">
        <v>7</v>
      </c>
      <c r="C25" s="11" t="s">
        <v>77</v>
      </c>
      <c r="D25" s="9" t="s">
        <v>62</v>
      </c>
      <c r="E25" s="10">
        <v>26</v>
      </c>
      <c r="F25" s="12">
        <v>1.3</v>
      </c>
      <c r="G25" s="12">
        <v>5.5</v>
      </c>
      <c r="H25" s="12">
        <f t="shared" si="0"/>
        <v>7.15</v>
      </c>
      <c r="I25" s="11"/>
      <c r="J25" s="10">
        <v>1.25</v>
      </c>
      <c r="K25" s="12">
        <f t="shared" si="1"/>
        <v>8.4</v>
      </c>
      <c r="L25" s="12">
        <f t="shared" si="2"/>
        <v>33.800000000000004</v>
      </c>
      <c r="M25" s="12">
        <f t="shared" si="3"/>
        <v>185.9</v>
      </c>
      <c r="N25" s="12"/>
      <c r="O25" s="12">
        <f t="shared" si="4"/>
        <v>32.5</v>
      </c>
      <c r="P25" s="10">
        <f t="shared" si="5"/>
        <v>218.4</v>
      </c>
      <c r="Q25" s="228"/>
    </row>
    <row r="26" spans="1:17" s="37" customFormat="1" ht="12.75">
      <c r="A26" s="2"/>
      <c r="B26" s="9"/>
      <c r="C26" s="11" t="s">
        <v>78</v>
      </c>
      <c r="D26" s="9"/>
      <c r="E26" s="10"/>
      <c r="F26" s="12"/>
      <c r="G26" s="12"/>
      <c r="H26" s="12"/>
      <c r="I26" s="9"/>
      <c r="J26" s="10"/>
      <c r="K26" s="12"/>
      <c r="L26" s="10"/>
      <c r="M26" s="10"/>
      <c r="N26" s="12"/>
      <c r="O26" s="10"/>
      <c r="P26" s="10"/>
      <c r="Q26" s="228"/>
    </row>
    <row r="27" spans="1:17" s="37" customFormat="1" ht="12.75">
      <c r="A27" s="2" t="s">
        <v>237</v>
      </c>
      <c r="B27" s="9" t="s">
        <v>7</v>
      </c>
      <c r="C27" s="11" t="s">
        <v>73</v>
      </c>
      <c r="D27" s="9" t="s">
        <v>74</v>
      </c>
      <c r="E27" s="40">
        <v>140</v>
      </c>
      <c r="F27" s="12">
        <v>0.06</v>
      </c>
      <c r="G27" s="12">
        <v>5.5</v>
      </c>
      <c r="H27" s="12">
        <f t="shared" si="0"/>
        <v>0.32999999999999996</v>
      </c>
      <c r="I27" s="9">
        <v>0.2</v>
      </c>
      <c r="J27" s="10">
        <v>0.25</v>
      </c>
      <c r="K27" s="12">
        <f>H27+J27+I27</f>
        <v>0.78</v>
      </c>
      <c r="L27" s="12">
        <f>E27*F27</f>
        <v>8.4</v>
      </c>
      <c r="M27" s="12">
        <f>E27*H27</f>
        <v>46.199999999999996</v>
      </c>
      <c r="N27" s="12">
        <f>E27*I27</f>
        <v>28</v>
      </c>
      <c r="O27" s="12">
        <f>E27*J27</f>
        <v>35</v>
      </c>
      <c r="P27" s="10">
        <f>M27+N27+O27</f>
        <v>109.19999999999999</v>
      </c>
      <c r="Q27" s="224"/>
    </row>
    <row r="28" spans="1:17" s="37" customFormat="1" ht="12.75">
      <c r="A28" s="31">
        <v>9</v>
      </c>
      <c r="B28" s="38"/>
      <c r="C28" s="39" t="s">
        <v>104</v>
      </c>
      <c r="D28" s="38" t="s">
        <v>62</v>
      </c>
      <c r="E28" s="41">
        <v>300</v>
      </c>
      <c r="F28" s="12">
        <v>0.26</v>
      </c>
      <c r="G28" s="12">
        <v>5.5</v>
      </c>
      <c r="H28" s="12">
        <f>F28*G28</f>
        <v>1.4300000000000002</v>
      </c>
      <c r="I28" s="39"/>
      <c r="J28" s="12">
        <v>10</v>
      </c>
      <c r="K28" s="12">
        <f>H28+I28+J28</f>
        <v>11.43</v>
      </c>
      <c r="L28" s="12">
        <f>E28*F28</f>
        <v>78</v>
      </c>
      <c r="M28" s="12">
        <f>E28*H28</f>
        <v>429.00000000000006</v>
      </c>
      <c r="N28" s="39"/>
      <c r="O28" s="12">
        <f>E28*J28</f>
        <v>3000</v>
      </c>
      <c r="P28" s="10">
        <f>M28+N28+O28</f>
        <v>3429</v>
      </c>
      <c r="Q28" s="224"/>
    </row>
    <row r="29" spans="1:17" s="37" customFormat="1" ht="12.75">
      <c r="A29" s="31"/>
      <c r="B29" s="38"/>
      <c r="C29" s="11" t="s">
        <v>105</v>
      </c>
      <c r="D29" s="9"/>
      <c r="E29" s="10"/>
      <c r="F29" s="38"/>
      <c r="G29" s="12"/>
      <c r="H29" s="12"/>
      <c r="I29" s="11"/>
      <c r="J29" s="9"/>
      <c r="K29" s="12"/>
      <c r="L29" s="12"/>
      <c r="M29" s="12"/>
      <c r="N29" s="11"/>
      <c r="O29" s="12"/>
      <c r="P29" s="10"/>
      <c r="Q29" s="224"/>
    </row>
    <row r="30" spans="1:17" s="37" customFormat="1" ht="12.75">
      <c r="A30" s="31"/>
      <c r="B30" s="38"/>
      <c r="C30" s="11" t="s">
        <v>106</v>
      </c>
      <c r="D30" s="9"/>
      <c r="E30" s="10"/>
      <c r="F30" s="38"/>
      <c r="G30" s="12"/>
      <c r="H30" s="12"/>
      <c r="I30" s="11"/>
      <c r="J30" s="9"/>
      <c r="K30" s="12"/>
      <c r="L30" s="12"/>
      <c r="M30" s="12"/>
      <c r="N30" s="11"/>
      <c r="O30" s="12"/>
      <c r="P30" s="10"/>
      <c r="Q30" s="224"/>
    </row>
    <row r="31" spans="1:17" s="37" customFormat="1" ht="12.75">
      <c r="A31" s="31" t="s">
        <v>238</v>
      </c>
      <c r="B31" s="38"/>
      <c r="C31" s="11" t="s">
        <v>107</v>
      </c>
      <c r="D31" s="9" t="s">
        <v>62</v>
      </c>
      <c r="E31" s="10">
        <v>25</v>
      </c>
      <c r="F31" s="12">
        <v>1.1</v>
      </c>
      <c r="G31" s="12">
        <v>5.5</v>
      </c>
      <c r="H31" s="12">
        <f>F31*G31</f>
        <v>6.050000000000001</v>
      </c>
      <c r="I31" s="11"/>
      <c r="J31" s="9"/>
      <c r="K31" s="12">
        <f>H31+I31+J31</f>
        <v>6.050000000000001</v>
      </c>
      <c r="L31" s="12">
        <f>E31*F31</f>
        <v>27.500000000000004</v>
      </c>
      <c r="M31" s="12">
        <f>E31*H31</f>
        <v>151.25000000000003</v>
      </c>
      <c r="N31" s="11"/>
      <c r="O31" s="12"/>
      <c r="P31" s="10">
        <f>M31+N31+O31</f>
        <v>151.25000000000003</v>
      </c>
      <c r="Q31" s="224"/>
    </row>
    <row r="32" spans="1:17" s="37" customFormat="1" ht="12.75">
      <c r="A32" s="31" t="s">
        <v>239</v>
      </c>
      <c r="B32" s="38"/>
      <c r="C32" s="11" t="s">
        <v>108</v>
      </c>
      <c r="D32" s="9" t="s">
        <v>62</v>
      </c>
      <c r="E32" s="10">
        <v>30</v>
      </c>
      <c r="F32" s="12">
        <v>0.85</v>
      </c>
      <c r="G32" s="12">
        <v>5.5</v>
      </c>
      <c r="H32" s="12">
        <f>F32*G32</f>
        <v>4.675</v>
      </c>
      <c r="I32" s="10"/>
      <c r="J32" s="10">
        <v>3</v>
      </c>
      <c r="K32" s="12">
        <f>H32+I32+J32</f>
        <v>7.675</v>
      </c>
      <c r="L32" s="12">
        <f>E32*F32</f>
        <v>25.5</v>
      </c>
      <c r="M32" s="12">
        <f>E32*H32</f>
        <v>140.25</v>
      </c>
      <c r="N32" s="10"/>
      <c r="O32" s="12">
        <f>E32*J32</f>
        <v>90</v>
      </c>
      <c r="P32" s="10">
        <f>M32+N32+O32</f>
        <v>230.25</v>
      </c>
      <c r="Q32" s="224"/>
    </row>
    <row r="33" spans="1:17" s="37" customFormat="1" ht="12.75">
      <c r="A33" s="31"/>
      <c r="B33" s="38"/>
      <c r="C33" s="11" t="s">
        <v>109</v>
      </c>
      <c r="D33" s="9"/>
      <c r="E33" s="10"/>
      <c r="F33" s="38"/>
      <c r="G33" s="12"/>
      <c r="H33" s="12"/>
      <c r="I33" s="11"/>
      <c r="J33" s="9"/>
      <c r="K33" s="12"/>
      <c r="L33" s="12"/>
      <c r="M33" s="12"/>
      <c r="N33" s="10"/>
      <c r="O33" s="12"/>
      <c r="P33" s="10"/>
      <c r="Q33" s="224"/>
    </row>
    <row r="34" spans="1:17" s="37" customFormat="1" ht="12.75">
      <c r="A34" s="31"/>
      <c r="B34" s="38"/>
      <c r="C34" s="11" t="s">
        <v>177</v>
      </c>
      <c r="D34" s="9"/>
      <c r="E34" s="10"/>
      <c r="F34" s="38"/>
      <c r="G34" s="12"/>
      <c r="H34" s="12"/>
      <c r="I34" s="11"/>
      <c r="J34" s="9"/>
      <c r="K34" s="12"/>
      <c r="L34" s="12"/>
      <c r="M34" s="12"/>
      <c r="N34" s="10"/>
      <c r="O34" s="12"/>
      <c r="P34" s="10"/>
      <c r="Q34" s="224"/>
    </row>
    <row r="35" spans="1:17" s="37" customFormat="1" ht="12.75">
      <c r="A35" s="31" t="s">
        <v>240</v>
      </c>
      <c r="B35" s="38"/>
      <c r="C35" s="11" t="s">
        <v>110</v>
      </c>
      <c r="D35" s="9" t="s">
        <v>62</v>
      </c>
      <c r="E35" s="10">
        <v>30</v>
      </c>
      <c r="F35" s="38"/>
      <c r="G35" s="12"/>
      <c r="H35" s="12"/>
      <c r="I35" s="10">
        <v>5</v>
      </c>
      <c r="J35" s="9"/>
      <c r="K35" s="12">
        <f>H35+I35+J35</f>
        <v>5</v>
      </c>
      <c r="L35" s="12"/>
      <c r="M35" s="12"/>
      <c r="N35" s="10">
        <f>E35*I35</f>
        <v>150</v>
      </c>
      <c r="O35" s="12"/>
      <c r="P35" s="10">
        <f>M35+N35+O35</f>
        <v>150</v>
      </c>
      <c r="Q35" s="224"/>
    </row>
    <row r="36" spans="1:17" s="37" customFormat="1" ht="12.75">
      <c r="A36" s="31" t="s">
        <v>241</v>
      </c>
      <c r="B36" s="38"/>
      <c r="C36" s="11" t="s">
        <v>111</v>
      </c>
      <c r="D36" s="9" t="s">
        <v>62</v>
      </c>
      <c r="E36" s="10">
        <v>30</v>
      </c>
      <c r="F36" s="12">
        <v>0.22</v>
      </c>
      <c r="G36" s="12">
        <v>5.5</v>
      </c>
      <c r="H36" s="12">
        <f>F36*G36</f>
        <v>1.21</v>
      </c>
      <c r="I36" s="10"/>
      <c r="J36" s="10">
        <v>3</v>
      </c>
      <c r="K36" s="12">
        <f>H36+I36+J36</f>
        <v>4.21</v>
      </c>
      <c r="L36" s="12">
        <f>E36*F36</f>
        <v>6.6</v>
      </c>
      <c r="M36" s="12">
        <f>E36*H36</f>
        <v>36.3</v>
      </c>
      <c r="N36" s="10"/>
      <c r="O36" s="12">
        <f>E36*J36</f>
        <v>90</v>
      </c>
      <c r="P36" s="10">
        <f>M36+N36+O36</f>
        <v>126.3</v>
      </c>
      <c r="Q36" s="224"/>
    </row>
    <row r="37" spans="1:17" s="37" customFormat="1" ht="12.75">
      <c r="A37" s="31"/>
      <c r="B37" s="38"/>
      <c r="C37" s="11" t="s">
        <v>112</v>
      </c>
      <c r="D37" s="9"/>
      <c r="E37" s="10"/>
      <c r="F37" s="38"/>
      <c r="G37" s="12"/>
      <c r="H37" s="12"/>
      <c r="I37" s="10"/>
      <c r="J37" s="9"/>
      <c r="K37" s="12"/>
      <c r="L37" s="12"/>
      <c r="M37" s="12"/>
      <c r="N37" s="10"/>
      <c r="O37" s="12"/>
      <c r="P37" s="11"/>
      <c r="Q37" s="224"/>
    </row>
    <row r="38" spans="1:17" s="37" customFormat="1" ht="12.75">
      <c r="A38" s="31"/>
      <c r="B38" s="38"/>
      <c r="C38" s="11" t="s">
        <v>178</v>
      </c>
      <c r="D38" s="9"/>
      <c r="E38" s="10"/>
      <c r="F38" s="38"/>
      <c r="G38" s="12"/>
      <c r="H38" s="12"/>
      <c r="I38" s="10"/>
      <c r="J38" s="9"/>
      <c r="K38" s="12"/>
      <c r="L38" s="12"/>
      <c r="M38" s="12"/>
      <c r="N38" s="10"/>
      <c r="O38" s="12"/>
      <c r="P38" s="11"/>
      <c r="Q38" s="224"/>
    </row>
    <row r="39" spans="1:17" s="37" customFormat="1" ht="12.75">
      <c r="A39" s="31" t="s">
        <v>242</v>
      </c>
      <c r="B39" s="38"/>
      <c r="C39" s="11" t="s">
        <v>110</v>
      </c>
      <c r="D39" s="9" t="s">
        <v>62</v>
      </c>
      <c r="E39" s="10">
        <v>30</v>
      </c>
      <c r="F39" s="38"/>
      <c r="G39" s="12"/>
      <c r="H39" s="12"/>
      <c r="I39" s="10">
        <v>5</v>
      </c>
      <c r="J39" s="9"/>
      <c r="K39" s="12">
        <f>H39+I39+J39</f>
        <v>5</v>
      </c>
      <c r="L39" s="12"/>
      <c r="M39" s="12"/>
      <c r="N39" s="10">
        <f>E39*I39</f>
        <v>150</v>
      </c>
      <c r="O39" s="12"/>
      <c r="P39" s="10">
        <f>M39+N39+O39</f>
        <v>150</v>
      </c>
      <c r="Q39" s="224"/>
    </row>
    <row r="40" spans="1:17" s="37" customFormat="1" ht="12.75">
      <c r="A40" s="31" t="s">
        <v>243</v>
      </c>
      <c r="B40" s="38"/>
      <c r="C40" s="11" t="s">
        <v>113</v>
      </c>
      <c r="D40" s="9" t="s">
        <v>62</v>
      </c>
      <c r="E40" s="40">
        <v>240</v>
      </c>
      <c r="F40" s="12">
        <v>0.1</v>
      </c>
      <c r="G40" s="12">
        <v>5.5</v>
      </c>
      <c r="H40" s="12">
        <f>F40*G40</f>
        <v>0.55</v>
      </c>
      <c r="I40" s="10"/>
      <c r="J40" s="10">
        <v>1.6</v>
      </c>
      <c r="K40" s="12">
        <f>H40+I40+J40</f>
        <v>2.1500000000000004</v>
      </c>
      <c r="L40" s="12">
        <f>E40*F40</f>
        <v>24</v>
      </c>
      <c r="M40" s="12">
        <f>E40*H40</f>
        <v>132</v>
      </c>
      <c r="N40" s="10"/>
      <c r="O40" s="12">
        <f>E40*J40</f>
        <v>384</v>
      </c>
      <c r="P40" s="10">
        <f>M40+N40+O40</f>
        <v>516</v>
      </c>
      <c r="Q40" s="224"/>
    </row>
    <row r="41" spans="1:17" s="37" customFormat="1" ht="12.75">
      <c r="A41" s="31" t="s">
        <v>244</v>
      </c>
      <c r="B41" s="38"/>
      <c r="C41" s="56" t="s">
        <v>162</v>
      </c>
      <c r="D41" s="9" t="s">
        <v>114</v>
      </c>
      <c r="E41" s="10">
        <v>14</v>
      </c>
      <c r="F41" s="12">
        <v>1.6</v>
      </c>
      <c r="G41" s="12">
        <v>5.5</v>
      </c>
      <c r="H41" s="12">
        <f>F41*G41</f>
        <v>8.8</v>
      </c>
      <c r="I41" s="10"/>
      <c r="J41" s="10">
        <v>9.6</v>
      </c>
      <c r="K41" s="12">
        <f>H41+I41+J41</f>
        <v>18.4</v>
      </c>
      <c r="L41" s="12">
        <f>E41*F41</f>
        <v>22.400000000000002</v>
      </c>
      <c r="M41" s="12">
        <f>E41*H41</f>
        <v>123.20000000000002</v>
      </c>
      <c r="N41" s="10"/>
      <c r="O41" s="12">
        <f>E41*J41</f>
        <v>134.4</v>
      </c>
      <c r="P41" s="10">
        <f>M41+N41+O41</f>
        <v>257.6</v>
      </c>
      <c r="Q41" s="224"/>
    </row>
    <row r="42" spans="1:17" s="37" customFormat="1" ht="12.75">
      <c r="A42" s="31" t="s">
        <v>245</v>
      </c>
      <c r="B42" s="38"/>
      <c r="C42" s="56" t="s">
        <v>115</v>
      </c>
      <c r="D42" s="9" t="s">
        <v>9</v>
      </c>
      <c r="E42" s="40">
        <v>300</v>
      </c>
      <c r="F42" s="12">
        <v>0.12</v>
      </c>
      <c r="G42" s="12">
        <v>5.5</v>
      </c>
      <c r="H42" s="12">
        <f>F42*G42</f>
        <v>0.6599999999999999</v>
      </c>
      <c r="I42" s="10"/>
      <c r="J42" s="9"/>
      <c r="K42" s="12">
        <f>H42+I42+J42</f>
        <v>0.6599999999999999</v>
      </c>
      <c r="L42" s="10">
        <f>E42*F42</f>
        <v>36</v>
      </c>
      <c r="M42" s="10">
        <f>E42*H42</f>
        <v>197.99999999999997</v>
      </c>
      <c r="N42" s="10"/>
      <c r="O42" s="10"/>
      <c r="P42" s="10">
        <f>M42+N42+O42</f>
        <v>197.99999999999997</v>
      </c>
      <c r="Q42" s="224"/>
    </row>
    <row r="43" spans="1:17" s="37" customFormat="1" ht="12.75">
      <c r="A43" s="31"/>
      <c r="B43" s="38"/>
      <c r="C43" s="58" t="s">
        <v>163</v>
      </c>
      <c r="D43" s="57"/>
      <c r="E43" s="59"/>
      <c r="F43" s="58"/>
      <c r="G43" s="12"/>
      <c r="H43" s="12"/>
      <c r="I43" s="60"/>
      <c r="J43" s="57"/>
      <c r="K43" s="61"/>
      <c r="L43" s="58"/>
      <c r="M43" s="58"/>
      <c r="N43" s="58"/>
      <c r="O43" s="58"/>
      <c r="P43" s="11"/>
      <c r="Q43" s="224"/>
    </row>
    <row r="44" spans="1:17" s="37" customFormat="1" ht="12.75">
      <c r="A44" s="31" t="s">
        <v>246</v>
      </c>
      <c r="B44" s="38"/>
      <c r="C44" s="11" t="s">
        <v>116</v>
      </c>
      <c r="D44" s="9" t="s">
        <v>9</v>
      </c>
      <c r="E44" s="10">
        <v>120</v>
      </c>
      <c r="F44" s="10">
        <v>0.06</v>
      </c>
      <c r="G44" s="12">
        <v>5.5</v>
      </c>
      <c r="H44" s="12">
        <f>F44*G44</f>
        <v>0.32999999999999996</v>
      </c>
      <c r="I44" s="9"/>
      <c r="J44" s="10">
        <v>0.35</v>
      </c>
      <c r="K44" s="10">
        <f>H44+J44+I44</f>
        <v>0.6799999999999999</v>
      </c>
      <c r="L44" s="10">
        <f>E44*F44</f>
        <v>7.199999999999999</v>
      </c>
      <c r="M44" s="10">
        <f>E44*H44</f>
        <v>39.599999999999994</v>
      </c>
      <c r="N44" s="10"/>
      <c r="O44" s="10">
        <f>E44*J44</f>
        <v>42</v>
      </c>
      <c r="P44" s="10">
        <f>M44+N44+O44</f>
        <v>81.6</v>
      </c>
      <c r="Q44" s="224"/>
    </row>
    <row r="45" spans="1:17" s="37" customFormat="1" ht="12.75">
      <c r="A45" s="31"/>
      <c r="B45" s="38"/>
      <c r="C45" s="11" t="s">
        <v>117</v>
      </c>
      <c r="D45" s="9"/>
      <c r="E45" s="10"/>
      <c r="F45" s="10"/>
      <c r="G45" s="12"/>
      <c r="H45" s="12"/>
      <c r="I45" s="9"/>
      <c r="J45" s="10"/>
      <c r="K45" s="10"/>
      <c r="L45" s="10"/>
      <c r="M45" s="10"/>
      <c r="N45" s="10"/>
      <c r="O45" s="10"/>
      <c r="P45" s="10"/>
      <c r="Q45" s="224"/>
    </row>
    <row r="46" spans="1:17" s="37" customFormat="1" ht="12.75">
      <c r="A46" s="31" t="s">
        <v>247</v>
      </c>
      <c r="B46" s="38"/>
      <c r="C46" s="11" t="s">
        <v>118</v>
      </c>
      <c r="D46" s="9" t="s">
        <v>62</v>
      </c>
      <c r="E46" s="10">
        <v>52</v>
      </c>
      <c r="F46" s="10">
        <v>0.05</v>
      </c>
      <c r="G46" s="12">
        <v>5.5</v>
      </c>
      <c r="H46" s="12">
        <f>F46*G46</f>
        <v>0.275</v>
      </c>
      <c r="I46" s="9"/>
      <c r="J46" s="10">
        <v>2</v>
      </c>
      <c r="K46" s="10">
        <f>H46+J46+I46</f>
        <v>2.275</v>
      </c>
      <c r="L46" s="10">
        <f>E46*F46</f>
        <v>2.6</v>
      </c>
      <c r="M46" s="10">
        <f>E46*H46</f>
        <v>14.3</v>
      </c>
      <c r="N46" s="10">
        <f>E46*I46</f>
        <v>0</v>
      </c>
      <c r="O46" s="10">
        <f>E46*J46</f>
        <v>104</v>
      </c>
      <c r="P46" s="10">
        <f>M46+N46+O46</f>
        <v>118.3</v>
      </c>
      <c r="Q46" s="224"/>
    </row>
    <row r="47" spans="1:17" s="37" customFormat="1" ht="12.75">
      <c r="A47" s="31"/>
      <c r="B47" s="38"/>
      <c r="C47" s="11" t="s">
        <v>119</v>
      </c>
      <c r="D47" s="9"/>
      <c r="E47" s="10"/>
      <c r="F47" s="10"/>
      <c r="G47" s="12"/>
      <c r="H47" s="12"/>
      <c r="I47" s="9"/>
      <c r="J47" s="10"/>
      <c r="K47" s="10"/>
      <c r="L47" s="10"/>
      <c r="M47" s="10"/>
      <c r="N47" s="10"/>
      <c r="O47" s="10"/>
      <c r="P47" s="10"/>
      <c r="Q47" s="224"/>
    </row>
    <row r="48" spans="1:17" s="37" customFormat="1" ht="12.75">
      <c r="A48" s="31" t="s">
        <v>248</v>
      </c>
      <c r="B48" s="38"/>
      <c r="C48" s="11" t="s">
        <v>120</v>
      </c>
      <c r="D48" s="9" t="s">
        <v>74</v>
      </c>
      <c r="E48" s="10">
        <v>140</v>
      </c>
      <c r="F48" s="10">
        <v>0.05</v>
      </c>
      <c r="G48" s="210">
        <v>5.5</v>
      </c>
      <c r="H48" s="12">
        <f>F48*G48</f>
        <v>0.275</v>
      </c>
      <c r="I48" s="9">
        <v>0.15</v>
      </c>
      <c r="J48" s="10">
        <v>0.4</v>
      </c>
      <c r="K48" s="10">
        <f>H48+J48+I48</f>
        <v>0.8250000000000001</v>
      </c>
      <c r="L48" s="10">
        <f>E48*F48</f>
        <v>7</v>
      </c>
      <c r="M48" s="10">
        <f>E48*H48</f>
        <v>38.5</v>
      </c>
      <c r="N48" s="10">
        <f>E48*I48</f>
        <v>21</v>
      </c>
      <c r="O48" s="10">
        <f>E48*J48</f>
        <v>56</v>
      </c>
      <c r="P48" s="10">
        <f>M48+N48+O48</f>
        <v>115.5</v>
      </c>
      <c r="Q48" s="224"/>
    </row>
    <row r="49" spans="1:17" s="37" customFormat="1" ht="38.25">
      <c r="A49" s="31" t="s">
        <v>249</v>
      </c>
      <c r="B49" s="38"/>
      <c r="C49" s="225" t="s">
        <v>181</v>
      </c>
      <c r="D49" s="205" t="s">
        <v>182</v>
      </c>
      <c r="E49" s="205">
        <v>5</v>
      </c>
      <c r="F49" s="210">
        <v>3</v>
      </c>
      <c r="G49" s="210">
        <v>5.5</v>
      </c>
      <c r="H49" s="210">
        <f>F49*G49</f>
        <v>16.5</v>
      </c>
      <c r="I49" s="212"/>
      <c r="J49" s="211"/>
      <c r="K49" s="210">
        <f>H49+I49+J49</f>
        <v>16.5</v>
      </c>
      <c r="L49" s="210">
        <f>E49*F49</f>
        <v>15</v>
      </c>
      <c r="M49" s="210">
        <f>E49*H49</f>
        <v>82.5</v>
      </c>
      <c r="N49" s="212"/>
      <c r="O49" s="210"/>
      <c r="P49" s="209">
        <f>M49+N49+O49</f>
        <v>82.5</v>
      </c>
      <c r="Q49" s="224"/>
    </row>
    <row r="50" spans="1:17" s="37" customFormat="1" ht="51">
      <c r="A50" s="31" t="s">
        <v>250</v>
      </c>
      <c r="B50" s="38"/>
      <c r="C50" s="225" t="s">
        <v>183</v>
      </c>
      <c r="D50" s="205" t="s">
        <v>182</v>
      </c>
      <c r="E50" s="205">
        <v>3</v>
      </c>
      <c r="F50" s="206">
        <v>2</v>
      </c>
      <c r="G50" s="210">
        <v>5.5</v>
      </c>
      <c r="H50" s="207">
        <f>F50*G50</f>
        <v>11</v>
      </c>
      <c r="I50" s="206">
        <v>12</v>
      </c>
      <c r="J50" s="206">
        <v>0</v>
      </c>
      <c r="K50" s="207">
        <f>H50+J50</f>
        <v>11</v>
      </c>
      <c r="L50" s="207">
        <f>E50*F50</f>
        <v>6</v>
      </c>
      <c r="M50" s="206">
        <f>E50*H50</f>
        <v>33</v>
      </c>
      <c r="N50" s="206">
        <f>E50*I50</f>
        <v>36</v>
      </c>
      <c r="O50" s="206">
        <f>E50*J50</f>
        <v>0</v>
      </c>
      <c r="P50" s="206">
        <f>M50+N50+O50</f>
        <v>69</v>
      </c>
      <c r="Q50" s="224"/>
    </row>
    <row r="51" spans="1:17" s="37" customFormat="1" ht="12.75">
      <c r="A51" s="31" t="s">
        <v>251</v>
      </c>
      <c r="B51" s="38"/>
      <c r="C51" s="84" t="s">
        <v>149</v>
      </c>
      <c r="D51" s="226"/>
      <c r="E51" s="226"/>
      <c r="F51" s="206"/>
      <c r="G51" s="210"/>
      <c r="H51" s="207"/>
      <c r="I51" s="207"/>
      <c r="J51" s="207"/>
      <c r="K51" s="207"/>
      <c r="L51" s="207"/>
      <c r="M51" s="207"/>
      <c r="N51" s="206"/>
      <c r="O51" s="207"/>
      <c r="P51" s="206"/>
      <c r="Q51" s="224"/>
    </row>
    <row r="52" spans="1:17" s="86" customFormat="1" ht="14.25" customHeight="1">
      <c r="A52" s="192"/>
      <c r="B52" s="192" t="s">
        <v>132</v>
      </c>
      <c r="C52" s="84" t="s">
        <v>206</v>
      </c>
      <c r="D52" s="192" t="s">
        <v>8</v>
      </c>
      <c r="E52" s="196">
        <v>400</v>
      </c>
      <c r="F52" s="71">
        <v>1.4</v>
      </c>
      <c r="G52" s="207">
        <v>5.5</v>
      </c>
      <c r="H52" s="111">
        <f>F52*G52</f>
        <v>7.699999999999999</v>
      </c>
      <c r="I52" s="71">
        <v>25.6</v>
      </c>
      <c r="J52" s="71">
        <v>0.55</v>
      </c>
      <c r="K52" s="71">
        <f>H52+I52+J52</f>
        <v>33.849999999999994</v>
      </c>
      <c r="L52" s="71">
        <f>E52*F52</f>
        <v>560</v>
      </c>
      <c r="M52" s="71">
        <f>E52*H52</f>
        <v>3079.9999999999995</v>
      </c>
      <c r="N52" s="71">
        <f>E52*I52</f>
        <v>10240</v>
      </c>
      <c r="O52" s="71">
        <f>E52*J52</f>
        <v>220.00000000000003</v>
      </c>
      <c r="P52" s="71">
        <f>M52+N52+O52</f>
        <v>13540</v>
      </c>
      <c r="Q52" s="120"/>
    </row>
    <row r="53" spans="1:17" s="86" customFormat="1" ht="12.75">
      <c r="A53" s="192" t="s">
        <v>252</v>
      </c>
      <c r="B53" s="192"/>
      <c r="C53" s="84" t="s">
        <v>202</v>
      </c>
      <c r="D53" s="192" t="s">
        <v>0</v>
      </c>
      <c r="E53" s="71">
        <v>6</v>
      </c>
      <c r="F53" s="71">
        <v>4.5</v>
      </c>
      <c r="G53" s="207">
        <v>5.5</v>
      </c>
      <c r="H53" s="111">
        <f>F53*G53</f>
        <v>24.75</v>
      </c>
      <c r="I53" s="71">
        <v>130</v>
      </c>
      <c r="J53" s="71">
        <v>1.7</v>
      </c>
      <c r="K53" s="71">
        <f>H53+I53+J53</f>
        <v>156.45</v>
      </c>
      <c r="L53" s="71">
        <f>E53*F53</f>
        <v>27</v>
      </c>
      <c r="M53" s="71">
        <f>E53*H53</f>
        <v>148.5</v>
      </c>
      <c r="N53" s="71">
        <f>E53*I53</f>
        <v>780</v>
      </c>
      <c r="O53" s="71">
        <f>E53*J53</f>
        <v>10.2</v>
      </c>
      <c r="P53" s="71">
        <f>M53+N53+O53</f>
        <v>938.7</v>
      </c>
      <c r="Q53" s="120"/>
    </row>
    <row r="54" spans="1:17" s="86" customFormat="1" ht="12.75">
      <c r="A54" s="192"/>
      <c r="B54" s="192"/>
      <c r="C54" s="84" t="s">
        <v>204</v>
      </c>
      <c r="D54" s="192"/>
      <c r="E54" s="71"/>
      <c r="F54" s="71"/>
      <c r="G54" s="111"/>
      <c r="H54" s="111"/>
      <c r="I54" s="71"/>
      <c r="J54" s="71"/>
      <c r="K54" s="71"/>
      <c r="L54" s="71"/>
      <c r="M54" s="71"/>
      <c r="N54" s="71"/>
      <c r="O54" s="71"/>
      <c r="P54" s="71"/>
      <c r="Q54" s="120"/>
    </row>
    <row r="55" spans="1:17" s="86" customFormat="1" ht="12.75">
      <c r="A55" s="192" t="s">
        <v>253</v>
      </c>
      <c r="B55" s="192"/>
      <c r="C55" s="84" t="s">
        <v>150</v>
      </c>
      <c r="D55" s="192" t="s">
        <v>0</v>
      </c>
      <c r="E55" s="71">
        <v>6</v>
      </c>
      <c r="F55" s="71">
        <v>5.05</v>
      </c>
      <c r="G55" s="207">
        <v>5.5</v>
      </c>
      <c r="H55" s="111">
        <f>F55*G55</f>
        <v>27.775</v>
      </c>
      <c r="I55" s="71">
        <v>280</v>
      </c>
      <c r="J55" s="71">
        <v>2</v>
      </c>
      <c r="K55" s="111">
        <f>H55+J55+I55</f>
        <v>309.775</v>
      </c>
      <c r="L55" s="71">
        <f>E55*F55</f>
        <v>30.299999999999997</v>
      </c>
      <c r="M55" s="71">
        <f>E55*H55</f>
        <v>166.64999999999998</v>
      </c>
      <c r="N55" s="71">
        <f>E55*I55</f>
        <v>1680</v>
      </c>
      <c r="O55" s="71">
        <f>E55*J55</f>
        <v>12</v>
      </c>
      <c r="P55" s="71">
        <f>M55+N55+O55</f>
        <v>1858.65</v>
      </c>
      <c r="Q55" s="120"/>
    </row>
    <row r="56" spans="1:17" s="86" customFormat="1" ht="12.75">
      <c r="A56" s="192"/>
      <c r="B56" s="192"/>
      <c r="C56" s="84" t="s">
        <v>153</v>
      </c>
      <c r="D56" s="192"/>
      <c r="E56" s="72"/>
      <c r="F56" s="71"/>
      <c r="G56" s="111"/>
      <c r="H56" s="111"/>
      <c r="I56" s="71"/>
      <c r="J56" s="71"/>
      <c r="K56" s="71"/>
      <c r="L56" s="71"/>
      <c r="M56" s="71"/>
      <c r="N56" s="71"/>
      <c r="O56" s="71"/>
      <c r="P56" s="71"/>
      <c r="Q56" s="120"/>
    </row>
    <row r="57" spans="1:17" s="86" customFormat="1" ht="41.25" customHeight="1">
      <c r="A57" s="192" t="s">
        <v>254</v>
      </c>
      <c r="B57" s="192" t="s">
        <v>132</v>
      </c>
      <c r="C57" s="203" t="s">
        <v>266</v>
      </c>
      <c r="D57" s="204" t="s">
        <v>176</v>
      </c>
      <c r="E57" s="205">
        <v>10</v>
      </c>
      <c r="F57" s="206">
        <v>5</v>
      </c>
      <c r="G57" s="207">
        <v>5.5</v>
      </c>
      <c r="H57" s="207">
        <f>F57*G57</f>
        <v>27.5</v>
      </c>
      <c r="I57" s="206">
        <v>53</v>
      </c>
      <c r="J57" s="206">
        <v>1.55</v>
      </c>
      <c r="K57" s="206">
        <f>H57+I57+J57</f>
        <v>82.05</v>
      </c>
      <c r="L57" s="206">
        <f aca="true" t="shared" si="6" ref="L57:L64">E57*F57</f>
        <v>50</v>
      </c>
      <c r="M57" s="206">
        <f aca="true" t="shared" si="7" ref="M57:M64">E57*H57</f>
        <v>275</v>
      </c>
      <c r="N57" s="206">
        <f aca="true" t="shared" si="8" ref="N57:N64">E57*I57</f>
        <v>530</v>
      </c>
      <c r="O57" s="206">
        <f aca="true" t="shared" si="9" ref="O57:O64">E57*J57</f>
        <v>15.5</v>
      </c>
      <c r="P57" s="206">
        <f aca="true" t="shared" si="10" ref="P57:P64">M57+N57+O57</f>
        <v>820.5</v>
      </c>
      <c r="Q57" s="120"/>
    </row>
    <row r="58" spans="1:17" s="86" customFormat="1" ht="13.5" customHeight="1">
      <c r="A58" s="192" t="s">
        <v>255</v>
      </c>
      <c r="B58" s="192" t="s">
        <v>132</v>
      </c>
      <c r="C58" s="84" t="s">
        <v>267</v>
      </c>
      <c r="D58" s="192" t="s">
        <v>2</v>
      </c>
      <c r="E58" s="71">
        <v>58</v>
      </c>
      <c r="F58" s="71">
        <v>2</v>
      </c>
      <c r="G58" s="207">
        <v>5.5</v>
      </c>
      <c r="H58" s="111">
        <f>F58*G58</f>
        <v>11</v>
      </c>
      <c r="I58" s="71">
        <v>26</v>
      </c>
      <c r="J58" s="71">
        <v>0.83</v>
      </c>
      <c r="K58" s="71">
        <f>H58+I58+J58</f>
        <v>37.83</v>
      </c>
      <c r="L58" s="71">
        <f t="shared" si="6"/>
        <v>116</v>
      </c>
      <c r="M58" s="71">
        <f t="shared" si="7"/>
        <v>638</v>
      </c>
      <c r="N58" s="71">
        <f t="shared" si="8"/>
        <v>1508</v>
      </c>
      <c r="O58" s="71">
        <f t="shared" si="9"/>
        <v>48.14</v>
      </c>
      <c r="P58" s="71">
        <f t="shared" si="10"/>
        <v>2194.14</v>
      </c>
      <c r="Q58" s="120"/>
    </row>
    <row r="59" spans="1:20" s="86" customFormat="1" ht="12.75">
      <c r="A59" s="192" t="s">
        <v>256</v>
      </c>
      <c r="B59" s="192" t="s">
        <v>132</v>
      </c>
      <c r="C59" s="84" t="s">
        <v>67</v>
      </c>
      <c r="D59" s="192" t="s">
        <v>0</v>
      </c>
      <c r="E59" s="71">
        <v>4</v>
      </c>
      <c r="F59" s="71">
        <v>6.55</v>
      </c>
      <c r="G59" s="207">
        <v>5.5</v>
      </c>
      <c r="H59" s="111">
        <f>F59*G59</f>
        <v>36.025</v>
      </c>
      <c r="I59" s="71">
        <v>36</v>
      </c>
      <c r="J59" s="71">
        <v>2.33</v>
      </c>
      <c r="K59" s="111">
        <f>H59+J59+I59</f>
        <v>74.35499999999999</v>
      </c>
      <c r="L59" s="71">
        <f t="shared" si="6"/>
        <v>26.2</v>
      </c>
      <c r="M59" s="71">
        <f t="shared" si="7"/>
        <v>144.1</v>
      </c>
      <c r="N59" s="71">
        <f t="shared" si="8"/>
        <v>144</v>
      </c>
      <c r="O59" s="71">
        <f t="shared" si="9"/>
        <v>9.32</v>
      </c>
      <c r="P59" s="71">
        <f t="shared" si="10"/>
        <v>297.42</v>
      </c>
      <c r="Q59" s="120"/>
      <c r="S59" s="71"/>
      <c r="T59" s="71"/>
    </row>
    <row r="60" spans="1:16" ht="51">
      <c r="A60" s="192" t="s">
        <v>257</v>
      </c>
      <c r="B60" s="31"/>
      <c r="C60" s="216" t="s">
        <v>224</v>
      </c>
      <c r="D60" s="217" t="s">
        <v>225</v>
      </c>
      <c r="E60" s="218">
        <v>65</v>
      </c>
      <c r="F60" s="4">
        <v>0.5</v>
      </c>
      <c r="G60" s="4">
        <v>5.5</v>
      </c>
      <c r="H60" s="4">
        <f>F60*G60</f>
        <v>2.75</v>
      </c>
      <c r="I60" s="4"/>
      <c r="J60" s="4">
        <v>3.5</v>
      </c>
      <c r="K60" s="4">
        <f>H60+I60+J60</f>
        <v>6.25</v>
      </c>
      <c r="L60" s="4">
        <f t="shared" si="6"/>
        <v>32.5</v>
      </c>
      <c r="M60" s="4">
        <f t="shared" si="7"/>
        <v>178.75</v>
      </c>
      <c r="N60" s="4">
        <f t="shared" si="8"/>
        <v>0</v>
      </c>
      <c r="O60" s="4">
        <f t="shared" si="9"/>
        <v>227.5</v>
      </c>
      <c r="P60" s="4">
        <f t="shared" si="10"/>
        <v>406.25</v>
      </c>
    </row>
    <row r="61" spans="1:16" ht="15.75">
      <c r="A61" s="192" t="s">
        <v>258</v>
      </c>
      <c r="B61" s="31"/>
      <c r="C61" s="219" t="s">
        <v>218</v>
      </c>
      <c r="D61" s="217" t="s">
        <v>225</v>
      </c>
      <c r="E61" s="218">
        <v>65</v>
      </c>
      <c r="F61" s="4"/>
      <c r="G61" s="4"/>
      <c r="H61" s="4"/>
      <c r="I61" s="4">
        <v>12</v>
      </c>
      <c r="J61" s="4"/>
      <c r="K61" s="4">
        <f>H61+I61+J61</f>
        <v>12</v>
      </c>
      <c r="L61" s="4">
        <f t="shared" si="6"/>
        <v>0</v>
      </c>
      <c r="M61" s="4">
        <f t="shared" si="7"/>
        <v>0</v>
      </c>
      <c r="N61" s="4">
        <f t="shared" si="8"/>
        <v>780</v>
      </c>
      <c r="O61" s="4">
        <f t="shared" si="9"/>
        <v>0</v>
      </c>
      <c r="P61" s="4">
        <f t="shared" si="10"/>
        <v>780</v>
      </c>
    </row>
    <row r="62" spans="1:16" ht="25.5">
      <c r="A62" s="192" t="s">
        <v>259</v>
      </c>
      <c r="B62" s="31"/>
      <c r="C62" s="219" t="s">
        <v>219</v>
      </c>
      <c r="D62" s="217" t="s">
        <v>225</v>
      </c>
      <c r="E62" s="218">
        <v>65</v>
      </c>
      <c r="F62" s="4">
        <v>0.55</v>
      </c>
      <c r="G62" s="4">
        <v>5.5</v>
      </c>
      <c r="H62" s="4">
        <f>F62*G62</f>
        <v>3.0250000000000004</v>
      </c>
      <c r="I62" s="4">
        <v>2.1</v>
      </c>
      <c r="J62" s="4">
        <v>2.6</v>
      </c>
      <c r="K62" s="4">
        <f>H62+I62+J62</f>
        <v>7.725</v>
      </c>
      <c r="L62" s="4">
        <f t="shared" si="6"/>
        <v>35.75</v>
      </c>
      <c r="M62" s="4">
        <f t="shared" si="7"/>
        <v>196.62500000000003</v>
      </c>
      <c r="N62" s="4">
        <f t="shared" si="8"/>
        <v>136.5</v>
      </c>
      <c r="O62" s="4">
        <f t="shared" si="9"/>
        <v>169</v>
      </c>
      <c r="P62" s="4">
        <f t="shared" si="10"/>
        <v>502.125</v>
      </c>
    </row>
    <row r="63" spans="1:16" ht="15.75">
      <c r="A63" s="192" t="s">
        <v>260</v>
      </c>
      <c r="B63" s="31"/>
      <c r="C63" s="219" t="s">
        <v>220</v>
      </c>
      <c r="D63" s="217" t="s">
        <v>226</v>
      </c>
      <c r="E63" s="218">
        <v>26</v>
      </c>
      <c r="F63" s="4">
        <v>0.16</v>
      </c>
      <c r="G63" s="4">
        <v>5.5</v>
      </c>
      <c r="H63" s="4">
        <f>F63*G63</f>
        <v>0.88</v>
      </c>
      <c r="I63" s="4">
        <v>1.85</v>
      </c>
      <c r="J63" s="4">
        <v>2.3</v>
      </c>
      <c r="K63" s="4">
        <f>H63+I63+J63</f>
        <v>5.029999999999999</v>
      </c>
      <c r="L63" s="4">
        <f t="shared" si="6"/>
        <v>4.16</v>
      </c>
      <c r="M63" s="4">
        <f t="shared" si="7"/>
        <v>22.88</v>
      </c>
      <c r="N63" s="4">
        <f t="shared" si="8"/>
        <v>48.1</v>
      </c>
      <c r="O63" s="4">
        <f t="shared" si="9"/>
        <v>59.8</v>
      </c>
      <c r="P63" s="4">
        <f t="shared" si="10"/>
        <v>130.78</v>
      </c>
    </row>
    <row r="64" spans="1:16" ht="12.75">
      <c r="A64" s="192" t="s">
        <v>261</v>
      </c>
      <c r="B64" s="2" t="s">
        <v>7</v>
      </c>
      <c r="C64" s="65" t="s">
        <v>129</v>
      </c>
      <c r="D64" s="31" t="s">
        <v>9</v>
      </c>
      <c r="E64" s="66">
        <v>150</v>
      </c>
      <c r="F64" s="4">
        <v>0.5</v>
      </c>
      <c r="G64" s="4">
        <v>5.5</v>
      </c>
      <c r="H64" s="4">
        <f>F64*G64</f>
        <v>2.75</v>
      </c>
      <c r="I64" s="1">
        <v>2</v>
      </c>
      <c r="J64" s="4">
        <v>0.3</v>
      </c>
      <c r="K64" s="4">
        <f>H64+I64+J64</f>
        <v>5.05</v>
      </c>
      <c r="L64" s="4">
        <f t="shared" si="6"/>
        <v>75</v>
      </c>
      <c r="M64" s="4">
        <f t="shared" si="7"/>
        <v>412.5</v>
      </c>
      <c r="N64" s="4">
        <f t="shared" si="8"/>
        <v>300</v>
      </c>
      <c r="O64" s="4">
        <f t="shared" si="9"/>
        <v>45</v>
      </c>
      <c r="P64" s="4">
        <f t="shared" si="10"/>
        <v>757.5</v>
      </c>
    </row>
    <row r="65" spans="1:16" ht="12.75">
      <c r="A65" s="31"/>
      <c r="B65" s="31"/>
      <c r="C65" s="65" t="s">
        <v>130</v>
      </c>
      <c r="D65" s="31"/>
      <c r="E65" s="1"/>
      <c r="F65" s="4"/>
      <c r="G65" s="1"/>
      <c r="H65" s="1"/>
      <c r="I65" s="1"/>
      <c r="J65" s="31"/>
      <c r="K65" s="4"/>
      <c r="L65" s="4"/>
      <c r="M65" s="4"/>
      <c r="N65" s="4"/>
      <c r="O65" s="4"/>
      <c r="P65" s="4"/>
    </row>
    <row r="66" spans="1:16" ht="12.75">
      <c r="A66" s="3"/>
      <c r="B66" s="33"/>
      <c r="C66" s="5" t="s">
        <v>16</v>
      </c>
      <c r="D66" s="5" t="s">
        <v>144</v>
      </c>
      <c r="E66" s="5"/>
      <c r="F66" s="5"/>
      <c r="G66" s="5"/>
      <c r="H66" s="5"/>
      <c r="I66" s="5"/>
      <c r="J66" s="5"/>
      <c r="K66" s="5"/>
      <c r="L66" s="8">
        <f>SUM(L18:L65)</f>
        <v>1395.66</v>
      </c>
      <c r="M66" s="8">
        <f>SUM(M18:M65)</f>
        <v>7676.13</v>
      </c>
      <c r="N66" s="8">
        <f>SUM(N18:N65)</f>
        <v>16542.6</v>
      </c>
      <c r="O66" s="8">
        <f>SUM(O18:O65)</f>
        <v>5102.160000000001</v>
      </c>
      <c r="P66" s="8">
        <f>SUM(P18:P65)</f>
        <v>29320.89</v>
      </c>
    </row>
    <row r="67" spans="1:16" ht="12.75">
      <c r="A67" s="2"/>
      <c r="B67" s="2"/>
      <c r="C67" s="357" t="s">
        <v>20</v>
      </c>
      <c r="D67" s="357"/>
      <c r="E67" s="357"/>
      <c r="F67" s="357"/>
      <c r="G67" s="357"/>
      <c r="H67" s="357"/>
      <c r="I67" s="357"/>
      <c r="J67" s="357"/>
      <c r="K67" s="357"/>
      <c r="L67" s="4"/>
      <c r="M67" s="4"/>
      <c r="N67" s="10">
        <v>367.33</v>
      </c>
      <c r="O67" s="3"/>
      <c r="P67" s="2"/>
    </row>
    <row r="68" spans="1:16" ht="12.75">
      <c r="A68" s="2"/>
      <c r="B68" s="2"/>
      <c r="C68" s="357" t="s">
        <v>16</v>
      </c>
      <c r="D68" s="357"/>
      <c r="E68" s="357"/>
      <c r="F68" s="357"/>
      <c r="G68" s="357"/>
      <c r="H68" s="357"/>
      <c r="I68" s="357"/>
      <c r="J68" s="357"/>
      <c r="K68" s="357"/>
      <c r="L68" s="4"/>
      <c r="M68" s="4"/>
      <c r="N68" s="4">
        <f>SUM(N66:N67)</f>
        <v>16909.93</v>
      </c>
      <c r="O68" s="4"/>
      <c r="P68" s="2"/>
    </row>
    <row r="69" spans="1:16" ht="12.75">
      <c r="A69" s="2"/>
      <c r="B69" s="2"/>
      <c r="C69" s="323" t="s">
        <v>141</v>
      </c>
      <c r="D69" s="323"/>
      <c r="E69" s="323"/>
      <c r="F69" s="323"/>
      <c r="G69" s="323"/>
      <c r="H69" s="323"/>
      <c r="I69" s="323"/>
      <c r="J69" s="323"/>
      <c r="K69" s="323"/>
      <c r="L69" s="4"/>
      <c r="M69" s="4"/>
      <c r="N69" s="10">
        <v>311.78</v>
      </c>
      <c r="O69" s="3"/>
      <c r="P69" s="2"/>
    </row>
    <row r="70" spans="1:16" ht="12.75">
      <c r="A70" s="2"/>
      <c r="B70" s="2"/>
      <c r="C70" s="334" t="s">
        <v>17</v>
      </c>
      <c r="D70" s="334"/>
      <c r="E70" s="334"/>
      <c r="F70" s="334"/>
      <c r="G70" s="334"/>
      <c r="H70" s="334"/>
      <c r="I70" s="334"/>
      <c r="J70" s="334"/>
      <c r="K70" s="334"/>
      <c r="L70" s="10">
        <f>SUM(L66)</f>
        <v>1395.66</v>
      </c>
      <c r="M70" s="8">
        <f>SUM(M66)</f>
        <v>7676.13</v>
      </c>
      <c r="N70" s="8">
        <f>SUM(N68:N69)+0.01</f>
        <v>17221.719999999998</v>
      </c>
      <c r="O70" s="8">
        <f>SUM(O66)</f>
        <v>5102.160000000001</v>
      </c>
      <c r="P70" s="8">
        <f>M70+N70+O70-0.01</f>
        <v>30000</v>
      </c>
    </row>
    <row r="71" spans="1:16" ht="12.75">
      <c r="A71" s="328"/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16" ht="12.75">
      <c r="A72" s="333"/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15"/>
      <c r="N72" s="15"/>
      <c r="O72" s="15"/>
      <c r="P72" s="15"/>
    </row>
    <row r="73" spans="1:16" ht="12.75">
      <c r="A73" s="322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</row>
    <row r="74" spans="1:10" s="37" customFormat="1" ht="15.75">
      <c r="A74" s="231" t="s">
        <v>51</v>
      </c>
      <c r="B74" s="231"/>
      <c r="C74" s="242" t="s">
        <v>276</v>
      </c>
      <c r="D74" s="242"/>
      <c r="E74" s="242"/>
      <c r="F74" s="231"/>
      <c r="G74" s="231"/>
      <c r="H74" s="231"/>
      <c r="I74" s="231"/>
      <c r="J74" s="231"/>
    </row>
    <row r="75" spans="1:10" s="37" customFormat="1" ht="15.75">
      <c r="A75" s="231"/>
      <c r="B75" s="231"/>
      <c r="C75" s="250" t="s">
        <v>52</v>
      </c>
      <c r="D75" s="250"/>
      <c r="E75" s="250"/>
      <c r="F75" s="231"/>
      <c r="G75" s="231"/>
      <c r="H75" s="231"/>
      <c r="I75" s="231"/>
      <c r="J75" s="231"/>
    </row>
    <row r="76" spans="1:17" s="37" customFormat="1" ht="12.75">
      <c r="A76" s="322"/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6"/>
    </row>
    <row r="77" spans="1:16" ht="12.75">
      <c r="A77" s="333"/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15"/>
      <c r="N77" s="15"/>
      <c r="O77" s="15"/>
      <c r="P77" s="15"/>
    </row>
  </sheetData>
  <sheetProtection/>
  <mergeCells count="39">
    <mergeCell ref="A76:P76"/>
    <mergeCell ref="A77:L77"/>
    <mergeCell ref="A74:B74"/>
    <mergeCell ref="C74:E74"/>
    <mergeCell ref="A75:B75"/>
    <mergeCell ref="C75:E75"/>
    <mergeCell ref="F74:G74"/>
    <mergeCell ref="H74:J74"/>
    <mergeCell ref="F75:J75"/>
    <mergeCell ref="C68:K68"/>
    <mergeCell ref="C69:K69"/>
    <mergeCell ref="C70:K70"/>
    <mergeCell ref="A71:P71"/>
    <mergeCell ref="A72:L72"/>
    <mergeCell ref="A73:B73"/>
    <mergeCell ref="C73:E73"/>
    <mergeCell ref="F73:K73"/>
    <mergeCell ref="L73:P73"/>
    <mergeCell ref="A10:I10"/>
    <mergeCell ref="J10:K10"/>
    <mergeCell ref="O10:P10"/>
    <mergeCell ref="A11:P11"/>
    <mergeCell ref="F12:K12"/>
    <mergeCell ref="C67:K67"/>
    <mergeCell ref="A7:B7"/>
    <mergeCell ref="A8:B8"/>
    <mergeCell ref="C8:P8"/>
    <mergeCell ref="A9:B9"/>
    <mergeCell ref="D9:E9"/>
    <mergeCell ref="F9:H9"/>
    <mergeCell ref="I9:L9"/>
    <mergeCell ref="M9:N9"/>
    <mergeCell ref="A2:O2"/>
    <mergeCell ref="C3:O3"/>
    <mergeCell ref="A4:P4"/>
    <mergeCell ref="A5:B5"/>
    <mergeCell ref="C5:O5"/>
    <mergeCell ref="A6:B6"/>
    <mergeCell ref="C6:O6"/>
  </mergeCells>
  <printOptions gridLines="1"/>
  <pageMargins left="0.4" right="0.44" top="0.55" bottom="0.54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Laima Liepiņa</cp:lastModifiedBy>
  <cp:lastPrinted>2014-11-12T07:18:51Z</cp:lastPrinted>
  <dcterms:created xsi:type="dcterms:W3CDTF">1998-06-22T08:16:43Z</dcterms:created>
  <dcterms:modified xsi:type="dcterms:W3CDTF">2016-04-20T13:22:30Z</dcterms:modified>
  <cp:category/>
  <cp:version/>
  <cp:contentType/>
  <cp:contentStatus/>
</cp:coreProperties>
</file>