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Koptāme" sheetId="1" r:id="rId1"/>
    <sheet name="Kopsavilkums" sheetId="2" r:id="rId2"/>
    <sheet name="Tāme" sheetId="3" r:id="rId3"/>
  </sheets>
  <definedNames/>
  <calcPr fullCalcOnLoad="1"/>
</workbook>
</file>

<file path=xl/sharedStrings.xml><?xml version="1.0" encoding="utf-8"?>
<sst xmlns="http://schemas.openxmlformats.org/spreadsheetml/2006/main" count="166" uniqueCount="118">
  <si>
    <t>N.p.k.</t>
  </si>
  <si>
    <t>Nosaukums</t>
  </si>
  <si>
    <t>1.</t>
  </si>
  <si>
    <t>Demontāžas  darbi</t>
  </si>
  <si>
    <t>m2</t>
  </si>
  <si>
    <t>1.2.</t>
  </si>
  <si>
    <t>Retināta  latojuma   nojaukšana</t>
  </si>
  <si>
    <t>1.3.</t>
  </si>
  <si>
    <t>Jumta  koka  konstrukciju   nojaukšana</t>
  </si>
  <si>
    <t>m3</t>
  </si>
  <si>
    <t>Ūdenstekņu   un  ūdensnoteces  cauruļu   nojaukšana</t>
  </si>
  <si>
    <t>m</t>
  </si>
  <si>
    <t>Antenu  demontāža  un  saglabāšana  atkārtotai  izmantošanai</t>
  </si>
  <si>
    <t>gb</t>
  </si>
  <si>
    <t>Ventilācijas  šahtu  nojaukšana</t>
  </si>
  <si>
    <t>Bēniņu  lūkas  demontāža</t>
  </si>
  <si>
    <t>2.</t>
  </si>
  <si>
    <t>Jumta  renovācija</t>
  </si>
  <si>
    <t>2.1.</t>
  </si>
  <si>
    <t>Jumta  un  jumta  logu   konstrukcijas  atjaunošana   iebūvējot  jaunu  spāru konstrukciju (analogu esošai)   no antiseptētiem   zāgmateriāliem</t>
  </si>
  <si>
    <t>Antiseptētie  zāģmateriāli</t>
  </si>
  <si>
    <t>Metāla  stiprinājumi</t>
  </si>
  <si>
    <t>kg</t>
  </si>
  <si>
    <t>2.2.</t>
  </si>
  <si>
    <t>Retināta  latojuma  izbūve  no  latām 50x60mm</t>
  </si>
  <si>
    <t>Latas  50x60</t>
  </si>
  <si>
    <t>Naglas</t>
  </si>
  <si>
    <t>2.3.</t>
  </si>
  <si>
    <t xml:space="preserve">Jumta  segšana   ar šķiedru  cementa  eurofala   viļņotām  loksnēm  </t>
  </si>
  <si>
    <t>m2 jumta laukums</t>
  </si>
  <si>
    <t>2.4.</t>
  </si>
  <si>
    <t>Jumta ieseguma  un  apdaru materiālu  komplekts</t>
  </si>
  <si>
    <t>kpl</t>
  </si>
  <si>
    <t>gb.</t>
  </si>
  <si>
    <t xml:space="preserve">Cembrit  aizsargvāciņsš  brūns/100 </t>
  </si>
  <si>
    <t>iepak.</t>
  </si>
  <si>
    <t>Cembrit  skrūve  cinkota  6x80 /100</t>
  </si>
  <si>
    <t>Jumta  kore brūna (l=2,5m)</t>
  </si>
  <si>
    <t xml:space="preserve">Jumta  lūka  brūna 450x600mm  </t>
  </si>
  <si>
    <t>Atloks  brūns (l=1,25m)</t>
  </si>
  <si>
    <t>Jumta  sateka  brūna (l=2,5m)</t>
  </si>
  <si>
    <t>Karnīze  Cembrit  brūna (l=2,50m)</t>
  </si>
  <si>
    <t>Skursteņa  blīvlenta  ROLLKOM Plus 300x5000mm, brūna</t>
  </si>
  <si>
    <t>Vienības cena</t>
  </si>
  <si>
    <t>Kopā uz visu apjomu</t>
  </si>
  <si>
    <t>laika norma (c/h)</t>
  </si>
  <si>
    <t>Darba samaksas likme (EUR/c.h)</t>
  </si>
  <si>
    <t>Darba likme (EUR)</t>
  </si>
  <si>
    <t>Materiāli (EUR)</t>
  </si>
  <si>
    <t>Mehānismi (EUR)</t>
  </si>
  <si>
    <t>Kopā (EUR)</t>
  </si>
  <si>
    <t>Darbietilpība (c/h)</t>
  </si>
  <si>
    <t>Darba alga (EUR)</t>
  </si>
  <si>
    <t>Summa (EUR)</t>
  </si>
  <si>
    <t>Mērvienība</t>
  </si>
  <si>
    <t>Daudzums</t>
  </si>
  <si>
    <t>Kopā:</t>
  </si>
  <si>
    <t>Transporta izdevumi 6%:</t>
  </si>
  <si>
    <t>Kopsavilkuma aprēķins</t>
  </si>
  <si>
    <t>Par kopējo summu, EUR</t>
  </si>
  <si>
    <t>Kopējā darbietilpībs, c/h</t>
  </si>
  <si>
    <t>Nr.p.k.</t>
  </si>
  <si>
    <t>Daba veids vai konstruktīvā elementa nosaukums</t>
  </si>
  <si>
    <t>Tāmes izmaksas (EUR)</t>
  </si>
  <si>
    <t>Tai skaitā</t>
  </si>
  <si>
    <t>Peļņa 3%</t>
  </si>
  <si>
    <t>Darba devēja sociālais nodoklis 23,59%</t>
  </si>
  <si>
    <t>Apstiprinu</t>
  </si>
  <si>
    <t>Pasūtītāja paraksts un tā atšifrējums</t>
  </si>
  <si>
    <t>z.v.</t>
  </si>
  <si>
    <t>2015.gada   septembris</t>
  </si>
  <si>
    <t>Būvniecības koptāme</t>
  </si>
  <si>
    <t>Objekta nosaukums</t>
  </si>
  <si>
    <t>Objekta izmaksas /EUR/</t>
  </si>
  <si>
    <t xml:space="preserve">Kopā : </t>
  </si>
  <si>
    <t>PVN 21%</t>
  </si>
  <si>
    <t>Lokālā tāme Nr. 1</t>
  </si>
  <si>
    <r>
      <rPr>
        <b/>
        <sz val="10"/>
        <color indexed="8"/>
        <rFont val="Arial"/>
        <family val="2"/>
      </rPr>
      <t>Objekta nosaukums</t>
    </r>
    <r>
      <rPr>
        <sz val="10"/>
        <color indexed="8"/>
        <rFont val="Arial"/>
        <family val="2"/>
      </rPr>
      <t>: Daudzdzīvokļu dzīvojamās mājas bēniņu un jumta vienkāršota atjaunošana</t>
    </r>
  </si>
  <si>
    <r>
      <rPr>
        <b/>
        <sz val="10"/>
        <color indexed="8"/>
        <rFont val="Arial"/>
        <family val="2"/>
      </rPr>
      <t>Pasūtītājs</t>
    </r>
    <r>
      <rPr>
        <sz val="10"/>
        <color indexed="8"/>
        <rFont val="Arial"/>
        <family val="2"/>
      </rPr>
      <t>: Madonas novada pašvaldība</t>
    </r>
  </si>
  <si>
    <t>Pasūtītājs:Mārcienas pagasta pārvalde</t>
  </si>
  <si>
    <t>Objekta nosaukums: Daudzdzīvokļu dzīvojamās mājas bēniņu un jumta vienkāršota atjaunošana</t>
  </si>
  <si>
    <t>Jumta atjaunošana</t>
  </si>
  <si>
    <t>Cembrit  eurofala  viļņotā  loksne  1250/1150 , pelēka</t>
  </si>
  <si>
    <t xml:space="preserve">Būvgrūžu (izņemot sīferi)  savākšana, </t>
  </si>
  <si>
    <t>Jumta segšana ar pagaidu tentiem</t>
  </si>
  <si>
    <t>obj.</t>
  </si>
  <si>
    <t>2.5.</t>
  </si>
  <si>
    <t>Jaunu kanalizācijas ventilācijas izvadu montāža, jauni izvadi virs jumta</t>
  </si>
  <si>
    <t>Virsizdevumi 7%</t>
  </si>
  <si>
    <t>Sagatavošanās darbi</t>
  </si>
  <si>
    <t xml:space="preserve">Inventāržoga uzstādīšana pa ēkas priekšējo fasādi. </t>
  </si>
  <si>
    <t xml:space="preserve">Aizsargjumtiņu izbūve virs ieejas mezgliem. </t>
  </si>
  <si>
    <t>Sausās tualetes uzstādīšana.</t>
  </si>
  <si>
    <t>3.1.</t>
  </si>
  <si>
    <t>2.6.</t>
  </si>
  <si>
    <t>2.7.</t>
  </si>
  <si>
    <t>2.8.</t>
  </si>
  <si>
    <t>2.9.</t>
  </si>
  <si>
    <t>3.</t>
  </si>
  <si>
    <t>3.2.</t>
  </si>
  <si>
    <t>3.3.</t>
  </si>
  <si>
    <t>3.4.</t>
  </si>
  <si>
    <t>3.5.</t>
  </si>
  <si>
    <t>3.7.</t>
  </si>
  <si>
    <t>Sastādīta 2015.g. gada tirgus cenās.</t>
  </si>
  <si>
    <t>1.1.</t>
  </si>
  <si>
    <t>Esošā  šīfera    jumta  seguma  nojaukšana,šīfera nogādāšana lejā ar pacēlāju. Metāla dzegu nojaukšana.</t>
  </si>
  <si>
    <t>Autopacēlāju izmantošana materiālu  pacelšanai  un  lietus  ūdens  noteku  izbūvei</t>
  </si>
  <si>
    <t>Objekta adrese: Meža iela 1, Mārciena, Mārcienas pagasts, Madonas novads</t>
  </si>
  <si>
    <r>
      <rPr>
        <b/>
        <sz val="10"/>
        <color indexed="8"/>
        <rFont val="Arial"/>
        <family val="2"/>
      </rPr>
      <t>Objekta adrese</t>
    </r>
    <r>
      <rPr>
        <sz val="10"/>
        <color indexed="8"/>
        <rFont val="Arial"/>
        <family val="2"/>
      </rPr>
      <t>: Meža iela 1, Mārciena, Mārcienas pagasts, Madonas novads</t>
    </r>
  </si>
  <si>
    <t>Sastādīja: A. Seržāns</t>
  </si>
  <si>
    <t>Pārbaudīja: M. Čehovs (sertifikāts Nr. 20-2455</t>
  </si>
  <si>
    <t>Dabīgās ventilācijas galu uzmūrēšana, cinkota, siltināta skārda izvadu izgatavošana, montāža, izvada virs jumta PERFECTA montāža</t>
  </si>
  <si>
    <t>3.6.</t>
  </si>
  <si>
    <t>Tāme sastādīta 2015.gada novembrī</t>
  </si>
  <si>
    <t>25.11.2015.</t>
  </si>
  <si>
    <t>Pielikums</t>
  </si>
  <si>
    <t>Madonas novada pašvaldības domes 26.12.2015. lēmumam Nr.700 (protokols Nr.25, 7.p.)</t>
  </si>
</sst>
</file>

<file path=xl/styles.xml><?xml version="1.0" encoding="utf-8"?>
<styleSheet xmlns="http://schemas.openxmlformats.org/spreadsheetml/2006/main">
  <numFmts count="2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  <numFmt numFmtId="175" formatCode="0.000"/>
    <numFmt numFmtId="176" formatCode="0.0000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u val="single"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2" borderId="0">
      <alignment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2" borderId="1" applyNumberForma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3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4">
    <xf numFmtId="0" fontId="0" fillId="2" borderId="0" xfId="0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textRotation="90" wrapText="1"/>
    </xf>
    <xf numFmtId="0" fontId="56" fillId="0" borderId="11" xfId="0" applyFont="1" applyFill="1" applyBorder="1" applyAlignment="1">
      <alignment horizontal="center" vertical="center" textRotation="90" wrapText="1"/>
    </xf>
    <xf numFmtId="0" fontId="56" fillId="0" borderId="12" xfId="0" applyFont="1" applyFill="1" applyBorder="1" applyAlignment="1">
      <alignment horizontal="center" vertical="center" textRotation="90" wrapText="1"/>
    </xf>
    <xf numFmtId="0" fontId="56" fillId="0" borderId="13" xfId="0" applyFont="1" applyFill="1" applyBorder="1" applyAlignment="1">
      <alignment horizontal="center" vertical="center" textRotation="90" wrapText="1"/>
    </xf>
    <xf numFmtId="2" fontId="3" fillId="0" borderId="14" xfId="0" applyNumberFormat="1" applyFont="1" applyFill="1" applyBorder="1" applyAlignment="1">
      <alignment horizontal="righ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right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left" vertical="center" wrapText="1"/>
    </xf>
    <xf numFmtId="2" fontId="0" fillId="0" borderId="10" xfId="0" applyNumberFormat="1" applyFill="1" applyBorder="1" applyAlignment="1">
      <alignment horizontal="left" vertical="center" wrapText="1"/>
    </xf>
    <xf numFmtId="2" fontId="0" fillId="0" borderId="13" xfId="0" applyNumberForma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4" fontId="9" fillId="0" borderId="0" xfId="0" applyNumberFormat="1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9" fillId="0" borderId="0" xfId="51" applyFont="1" applyFill="1" applyAlignment="1">
      <alignment vertical="center"/>
      <protection/>
    </xf>
    <xf numFmtId="4" fontId="58" fillId="0" borderId="10" xfId="51" applyNumberFormat="1" applyFont="1" applyFill="1" applyBorder="1" applyAlignment="1">
      <alignment horizontal="center" vertical="center"/>
      <protection/>
    </xf>
    <xf numFmtId="0" fontId="57" fillId="0" borderId="0" xfId="51" applyFont="1" applyFill="1">
      <alignment/>
      <protection/>
    </xf>
    <xf numFmtId="0" fontId="60" fillId="0" borderId="22" xfId="51" applyFont="1" applyFill="1" applyBorder="1" applyAlignment="1">
      <alignment horizontal="right"/>
      <protection/>
    </xf>
    <xf numFmtId="0" fontId="57" fillId="0" borderId="0" xfId="51" applyFont="1" applyFill="1" applyAlignment="1">
      <alignment horizontal="center"/>
      <protection/>
    </xf>
    <xf numFmtId="0" fontId="61" fillId="0" borderId="23" xfId="51" applyFont="1" applyFill="1" applyBorder="1" applyAlignment="1">
      <alignment horizontal="left" indent="6"/>
      <protection/>
    </xf>
    <xf numFmtId="0" fontId="57" fillId="0" borderId="0" xfId="51" applyFont="1" applyFill="1" applyAlignment="1">
      <alignment/>
      <protection/>
    </xf>
    <xf numFmtId="0" fontId="62" fillId="0" borderId="0" xfId="51" applyFont="1" applyFill="1" applyAlignment="1">
      <alignment horizontal="center"/>
      <protection/>
    </xf>
    <xf numFmtId="0" fontId="63" fillId="0" borderId="0" xfId="51" applyFont="1" applyFill="1" applyAlignment="1">
      <alignment horizontal="center"/>
      <protection/>
    </xf>
    <xf numFmtId="0" fontId="61" fillId="0" borderId="0" xfId="51" applyFont="1" applyFill="1" applyAlignment="1">
      <alignment horizontal="left"/>
      <protection/>
    </xf>
    <xf numFmtId="0" fontId="61" fillId="0" borderId="0" xfId="51" applyFont="1" applyFill="1">
      <alignment/>
      <protection/>
    </xf>
    <xf numFmtId="0" fontId="64" fillId="0" borderId="0" xfId="51" applyFont="1" applyFill="1" applyAlignment="1">
      <alignment horizontal="right" vertical="center"/>
      <protection/>
    </xf>
    <xf numFmtId="2" fontId="64" fillId="0" borderId="0" xfId="51" applyNumberFormat="1" applyFont="1" applyFill="1" applyAlignment="1">
      <alignment horizontal="center" vertical="center" wrapText="1"/>
      <protection/>
    </xf>
    <xf numFmtId="2" fontId="63" fillId="0" borderId="0" xfId="51" applyNumberFormat="1" applyFont="1" applyFill="1" applyAlignment="1">
      <alignment horizontal="center"/>
      <protection/>
    </xf>
    <xf numFmtId="0" fontId="61" fillId="0" borderId="0" xfId="51" applyFont="1" applyFill="1" applyAlignment="1">
      <alignment/>
      <protection/>
    </xf>
    <xf numFmtId="0" fontId="63" fillId="0" borderId="0" xfId="51" applyFont="1" applyFill="1" applyAlignment="1">
      <alignment horizontal="left"/>
      <protection/>
    </xf>
    <xf numFmtId="0" fontId="57" fillId="0" borderId="0" xfId="51" applyFont="1" applyFill="1" applyBorder="1" applyAlignment="1">
      <alignment horizontal="center" vertical="center" wrapText="1"/>
      <protection/>
    </xf>
    <xf numFmtId="0" fontId="57" fillId="0" borderId="0" xfId="51" applyFont="1" applyFill="1" applyAlignment="1">
      <alignment horizontal="center" vertical="center" wrapText="1"/>
      <protection/>
    </xf>
    <xf numFmtId="0" fontId="57" fillId="0" borderId="0" xfId="51" applyFont="1" applyFill="1" applyBorder="1" applyAlignment="1">
      <alignment vertical="center" wrapText="1"/>
      <protection/>
    </xf>
    <xf numFmtId="0" fontId="57" fillId="0" borderId="0" xfId="51" applyFont="1" applyFill="1" applyAlignment="1">
      <alignment horizontal="left" indent="1"/>
      <protection/>
    </xf>
    <xf numFmtId="0" fontId="57" fillId="0" borderId="10" xfId="51" applyFont="1" applyFill="1" applyBorder="1" applyAlignment="1">
      <alignment horizontal="center" vertical="center" wrapText="1"/>
      <protection/>
    </xf>
    <xf numFmtId="44" fontId="57" fillId="0" borderId="10" xfId="60" applyFont="1" applyFill="1" applyBorder="1" applyAlignment="1">
      <alignment horizontal="center" vertical="center" wrapText="1"/>
    </xf>
    <xf numFmtId="0" fontId="57" fillId="0" borderId="10" xfId="51" applyFont="1" applyFill="1" applyBorder="1" applyAlignment="1">
      <alignment horizontal="center" vertical="center"/>
      <protection/>
    </xf>
    <xf numFmtId="0" fontId="57" fillId="0" borderId="10" xfId="51" applyFont="1" applyFill="1" applyBorder="1" applyAlignment="1">
      <alignment horizontal="left" vertical="center" wrapText="1" indent="1"/>
      <protection/>
    </xf>
    <xf numFmtId="4" fontId="57" fillId="0" borderId="10" xfId="51" applyNumberFormat="1" applyFont="1" applyFill="1" applyBorder="1" applyAlignment="1">
      <alignment horizontal="center" vertical="center" wrapText="1"/>
      <protection/>
    </xf>
    <xf numFmtId="4" fontId="57" fillId="0" borderId="10" xfId="51" applyNumberFormat="1" applyFont="1" applyFill="1" applyBorder="1" applyAlignment="1">
      <alignment horizontal="center" vertical="center"/>
      <protection/>
    </xf>
    <xf numFmtId="2" fontId="57" fillId="0" borderId="0" xfId="51" applyNumberFormat="1" applyFont="1" applyFill="1">
      <alignment/>
      <protection/>
    </xf>
    <xf numFmtId="4" fontId="57" fillId="0" borderId="0" xfId="51" applyNumberFormat="1" applyFont="1" applyFill="1">
      <alignment/>
      <protection/>
    </xf>
    <xf numFmtId="0" fontId="57" fillId="0" borderId="0" xfId="51" applyFont="1" applyFill="1" applyBorder="1" applyAlignment="1">
      <alignment horizontal="center" vertical="center"/>
      <protection/>
    </xf>
    <xf numFmtId="2" fontId="4" fillId="0" borderId="10" xfId="0" applyNumberFormat="1" applyFont="1" applyFill="1" applyBorder="1" applyAlignment="1">
      <alignment horizontal="left" vertical="center" wrapText="1"/>
    </xf>
    <xf numFmtId="174" fontId="0" fillId="0" borderId="10" xfId="0" applyNumberForma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2" fontId="0" fillId="0" borderId="19" xfId="0" applyNumberFormat="1" applyFill="1" applyBorder="1" applyAlignment="1">
      <alignment horizontal="left" vertical="center" wrapText="1"/>
    </xf>
    <xf numFmtId="2" fontId="0" fillId="0" borderId="20" xfId="0" applyNumberFormat="1" applyFill="1" applyBorder="1" applyAlignment="1">
      <alignment horizontal="left" vertical="center" wrapText="1"/>
    </xf>
    <xf numFmtId="2" fontId="9" fillId="0" borderId="12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2" fontId="9" fillId="0" borderId="18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2" fontId="0" fillId="0" borderId="29" xfId="0" applyNumberForma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13" fillId="2" borderId="0" xfId="0" applyFont="1" applyAlignment="1">
      <alignment/>
    </xf>
    <xf numFmtId="0" fontId="0" fillId="0" borderId="0" xfId="51" applyFont="1" applyFill="1" applyAlignment="1">
      <alignment vertical="center"/>
      <protection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8" fillId="0" borderId="14" xfId="0" applyFont="1" applyFill="1" applyBorder="1" applyAlignment="1">
      <alignment horizontal="left" vertical="center" wrapText="1"/>
    </xf>
    <xf numFmtId="0" fontId="58" fillId="0" borderId="11" xfId="51" applyFont="1" applyFill="1" applyBorder="1" applyAlignment="1">
      <alignment horizontal="right" vertical="center" wrapText="1" indent="3"/>
      <protection/>
    </xf>
    <xf numFmtId="0" fontId="58" fillId="0" borderId="30" xfId="51" applyFont="1" applyFill="1" applyBorder="1" applyAlignment="1">
      <alignment horizontal="right" vertical="center" wrapText="1" indent="3"/>
      <protection/>
    </xf>
    <xf numFmtId="0" fontId="57" fillId="0" borderId="11" xfId="51" applyFont="1" applyFill="1" applyBorder="1" applyAlignment="1">
      <alignment horizontal="right" vertical="center" wrapText="1" indent="3"/>
      <protection/>
    </xf>
    <xf numFmtId="0" fontId="57" fillId="0" borderId="30" xfId="51" applyFont="1" applyFill="1" applyBorder="1" applyAlignment="1">
      <alignment horizontal="right" vertical="center" wrapText="1" indent="3"/>
      <protection/>
    </xf>
    <xf numFmtId="0" fontId="0" fillId="0" borderId="10" xfId="0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right"/>
    </xf>
    <xf numFmtId="2" fontId="3" fillId="0" borderId="30" xfId="0" applyNumberFormat="1" applyFont="1" applyFill="1" applyBorder="1" applyAlignment="1">
      <alignment horizontal="right"/>
    </xf>
    <xf numFmtId="0" fontId="56" fillId="0" borderId="33" xfId="0" applyFont="1" applyFill="1" applyBorder="1" applyAlignment="1">
      <alignment horizontal="center" vertical="center" textRotation="90" wrapText="1"/>
    </xf>
    <xf numFmtId="0" fontId="56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right" vertical="center" wrapText="1"/>
    </xf>
    <xf numFmtId="2" fontId="3" fillId="0" borderId="11" xfId="0" applyNumberFormat="1" applyFont="1" applyFill="1" applyBorder="1" applyAlignment="1">
      <alignment horizontal="right" vertical="center" wrapText="1"/>
    </xf>
    <xf numFmtId="2" fontId="3" fillId="0" borderId="32" xfId="0" applyNumberFormat="1" applyFont="1" applyFill="1" applyBorder="1" applyAlignment="1">
      <alignment horizontal="right" vertical="center" wrapText="1"/>
    </xf>
    <xf numFmtId="0" fontId="3" fillId="0" borderId="35" xfId="0" applyFont="1" applyFill="1" applyBorder="1" applyAlignment="1">
      <alignment horizontal="right" vertical="center" wrapText="1"/>
    </xf>
    <xf numFmtId="0" fontId="3" fillId="0" borderId="36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51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rastais_pielikums2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alūta_pielikums2" xfId="60"/>
    <cellStyle name="Virsraksts 1" xfId="61"/>
    <cellStyle name="Virsraksts 2" xfId="62"/>
    <cellStyle name="Virsraksts 3" xfId="63"/>
    <cellStyle name="Virsraksts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4.00390625" style="50" customWidth="1"/>
    <col min="2" max="2" width="16.00390625" style="50" customWidth="1"/>
    <col min="3" max="3" width="50.8515625" style="50" customWidth="1"/>
    <col min="4" max="4" width="16.00390625" style="50" customWidth="1"/>
    <col min="5" max="16384" width="9.140625" style="50" customWidth="1"/>
  </cols>
  <sheetData>
    <row r="1" spans="3:10" ht="12.75">
      <c r="C1" s="1"/>
      <c r="D1" s="1"/>
      <c r="E1" s="1" t="s">
        <v>116</v>
      </c>
      <c r="F1" s="1"/>
      <c r="G1" s="1"/>
      <c r="H1" s="1"/>
      <c r="I1" s="1"/>
      <c r="J1" s="1"/>
    </row>
    <row r="2" spans="3:10" ht="12.75">
      <c r="C2" s="143" t="s">
        <v>117</v>
      </c>
      <c r="D2" s="143"/>
      <c r="E2" s="143"/>
      <c r="F2" s="143"/>
      <c r="G2" s="143"/>
      <c r="H2" s="143"/>
      <c r="I2" s="143"/>
      <c r="J2" s="143"/>
    </row>
    <row r="3" spans="3:10" ht="12.75">
      <c r="C3" s="30"/>
      <c r="D3" s="30"/>
      <c r="E3" s="30"/>
      <c r="F3" s="30"/>
      <c r="G3" s="30"/>
      <c r="H3" s="30"/>
      <c r="I3" s="30"/>
      <c r="J3" s="30"/>
    </row>
    <row r="5" ht="12.75">
      <c r="C5" s="50" t="s">
        <v>67</v>
      </c>
    </row>
    <row r="6" ht="24.75" customHeight="1"/>
    <row r="7" spans="3:4" ht="12.75">
      <c r="C7" s="51" t="s">
        <v>68</v>
      </c>
      <c r="D7" s="52" t="s">
        <v>69</v>
      </c>
    </row>
    <row r="8" spans="3:4" ht="24.75" customHeight="1">
      <c r="C8" s="53" t="s">
        <v>70</v>
      </c>
      <c r="D8" s="52"/>
    </row>
    <row r="9" spans="1:8" ht="24.75" customHeight="1">
      <c r="A9" s="54"/>
      <c r="B9" s="54"/>
      <c r="C9" s="55" t="s">
        <v>71</v>
      </c>
      <c r="G9" s="56"/>
      <c r="H9" s="56"/>
    </row>
    <row r="10" spans="1:8" ht="15">
      <c r="A10" s="57"/>
      <c r="B10" s="58"/>
      <c r="C10" s="59"/>
      <c r="D10" s="60"/>
      <c r="G10" s="56"/>
      <c r="H10" s="61"/>
    </row>
    <row r="11" spans="1:4" ht="14.25">
      <c r="A11" s="57"/>
      <c r="B11" s="58"/>
      <c r="C11" s="58"/>
      <c r="D11" s="62"/>
    </row>
    <row r="12" spans="1:3" s="31" customFormat="1" ht="12.75">
      <c r="A12" s="50"/>
      <c r="B12" s="31" t="s">
        <v>79</v>
      </c>
      <c r="C12" s="32"/>
    </row>
    <row r="13" spans="1:3" s="31" customFormat="1" ht="12.75">
      <c r="A13" s="50"/>
      <c r="B13" s="31" t="s">
        <v>80</v>
      </c>
      <c r="C13" s="32"/>
    </row>
    <row r="14" spans="2:15" s="31" customFormat="1" ht="12.75">
      <c r="B14" s="31" t="s">
        <v>108</v>
      </c>
      <c r="N14" s="33"/>
      <c r="O14" s="33"/>
    </row>
    <row r="15" spans="2:5" ht="12.75">
      <c r="B15" s="63"/>
      <c r="E15" s="54"/>
    </row>
    <row r="16" spans="3:4" ht="14.25">
      <c r="C16" s="62"/>
      <c r="D16" s="48"/>
    </row>
    <row r="17" spans="2:7" ht="24.75" customHeight="1">
      <c r="B17" s="64"/>
      <c r="C17" s="65" t="s">
        <v>114</v>
      </c>
      <c r="D17" s="64"/>
      <c r="E17" s="66"/>
      <c r="G17" s="67"/>
    </row>
    <row r="18" spans="2:4" ht="34.5" customHeight="1">
      <c r="B18" s="68" t="s">
        <v>0</v>
      </c>
      <c r="C18" s="69" t="s">
        <v>72</v>
      </c>
      <c r="D18" s="68" t="s">
        <v>73</v>
      </c>
    </row>
    <row r="19" spans="2:4" ht="27.75" customHeight="1">
      <c r="B19" s="70" t="s">
        <v>2</v>
      </c>
      <c r="C19" s="71" t="s">
        <v>81</v>
      </c>
      <c r="D19" s="72">
        <f>Kopsavilkums!C20</f>
        <v>34048.96</v>
      </c>
    </row>
    <row r="20" spans="2:4" ht="25.5" customHeight="1">
      <c r="B20" s="108" t="s">
        <v>74</v>
      </c>
      <c r="C20" s="109"/>
      <c r="D20" s="49">
        <f>SUM(D19:D19)</f>
        <v>34048.96</v>
      </c>
    </row>
    <row r="21" spans="2:4" ht="25.5" customHeight="1">
      <c r="B21" s="110" t="s">
        <v>75</v>
      </c>
      <c r="C21" s="111"/>
      <c r="D21" s="73">
        <f>ROUND(D20*21%,2)</f>
        <v>7150.28</v>
      </c>
    </row>
    <row r="22" spans="2:6" ht="25.5" customHeight="1">
      <c r="B22" s="108" t="s">
        <v>74</v>
      </c>
      <c r="C22" s="109"/>
      <c r="D22" s="49">
        <f>ROUND(D20+D21,2)</f>
        <v>41199.24</v>
      </c>
      <c r="E22" s="74"/>
      <c r="F22" s="75"/>
    </row>
    <row r="23" ht="12.75">
      <c r="B23" s="76" t="s">
        <v>115</v>
      </c>
    </row>
    <row r="24" spans="1:6" ht="12.75">
      <c r="A24" s="101" t="s">
        <v>110</v>
      </c>
      <c r="B24" s="101"/>
      <c r="C24" s="101"/>
      <c r="D24" s="101"/>
      <c r="E24" s="101"/>
      <c r="F24" s="101"/>
    </row>
    <row r="25" spans="1:6" ht="12.75">
      <c r="A25" s="101"/>
      <c r="B25" s="101"/>
      <c r="C25" s="101"/>
      <c r="D25" s="101"/>
      <c r="E25" s="101"/>
      <c r="F25" s="101"/>
    </row>
    <row r="26" spans="1:6" ht="12.75">
      <c r="A26" s="101" t="s">
        <v>111</v>
      </c>
      <c r="B26" s="101"/>
      <c r="C26" s="101"/>
      <c r="D26" s="101"/>
      <c r="E26" s="101"/>
      <c r="F26" s="101"/>
    </row>
    <row r="27" spans="1:6" ht="12.75">
      <c r="A27" s="101"/>
      <c r="B27" s="101"/>
      <c r="C27" s="101"/>
      <c r="D27" s="101"/>
      <c r="E27" s="101"/>
      <c r="F27" s="101"/>
    </row>
  </sheetData>
  <sheetProtection/>
  <mergeCells count="4">
    <mergeCell ref="B20:C20"/>
    <mergeCell ref="B21:C21"/>
    <mergeCell ref="B22:C22"/>
    <mergeCell ref="C2:J2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selection activeCell="D1" sqref="D1:K3"/>
    </sheetView>
  </sheetViews>
  <sheetFormatPr defaultColWidth="9.140625" defaultRowHeight="12.75"/>
  <cols>
    <col min="1" max="1" width="7.57421875" style="30" customWidth="1"/>
    <col min="2" max="2" width="57.140625" style="30" customWidth="1"/>
    <col min="3" max="3" width="15.28125" style="30" bestFit="1" customWidth="1"/>
    <col min="4" max="7" width="11.7109375" style="30" customWidth="1"/>
    <col min="8" max="16384" width="9.140625" style="30" customWidth="1"/>
  </cols>
  <sheetData>
    <row r="1" spans="4:11" ht="12.75">
      <c r="D1" s="1"/>
      <c r="E1" s="1"/>
      <c r="F1" s="1" t="s">
        <v>116</v>
      </c>
      <c r="G1" s="1"/>
      <c r="H1" s="1"/>
      <c r="I1" s="1"/>
      <c r="J1" s="1"/>
      <c r="K1" s="1"/>
    </row>
    <row r="2" spans="4:11" ht="12.75">
      <c r="D2" s="143" t="s">
        <v>117</v>
      </c>
      <c r="E2" s="143"/>
      <c r="F2" s="143"/>
      <c r="G2" s="143"/>
      <c r="H2" s="143"/>
      <c r="I2" s="143"/>
      <c r="J2" s="143"/>
      <c r="K2" s="143"/>
    </row>
    <row r="4" spans="1:13" ht="20.25">
      <c r="A4" s="115" t="s">
        <v>58</v>
      </c>
      <c r="B4" s="115"/>
      <c r="C4" s="115"/>
      <c r="D4" s="115"/>
      <c r="E4" s="115"/>
      <c r="F4" s="115"/>
      <c r="G4" s="115"/>
      <c r="H4" s="29"/>
      <c r="I4" s="29"/>
      <c r="J4" s="29"/>
      <c r="K4" s="29"/>
      <c r="L4" s="29"/>
      <c r="M4" s="29"/>
    </row>
    <row r="6" spans="1:2" s="31" customFormat="1" ht="12.75">
      <c r="A6" s="31" t="s">
        <v>78</v>
      </c>
      <c r="B6" s="32"/>
    </row>
    <row r="7" spans="1:2" s="31" customFormat="1" ht="14.25" customHeight="1">
      <c r="A7" s="31" t="s">
        <v>77</v>
      </c>
      <c r="B7" s="32"/>
    </row>
    <row r="8" spans="1:15" s="31" customFormat="1" ht="12.75">
      <c r="A8" s="100" t="s">
        <v>109</v>
      </c>
      <c r="N8" s="33"/>
      <c r="O8" s="33"/>
    </row>
    <row r="9" spans="1:15" ht="12.75">
      <c r="A9" s="34"/>
      <c r="B9" s="35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2:15" ht="12.75">
      <c r="B10" s="36" t="s">
        <v>59</v>
      </c>
      <c r="C10" s="37">
        <f>C20</f>
        <v>34048.96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2:3" ht="12.75">
      <c r="B11" s="38" t="s">
        <v>60</v>
      </c>
      <c r="C11" s="39">
        <f>G16</f>
        <v>2827.71</v>
      </c>
    </row>
    <row r="12" spans="2:5" ht="12.75">
      <c r="B12" s="38"/>
      <c r="E12" s="102" t="s">
        <v>114</v>
      </c>
    </row>
    <row r="13" spans="1:7" ht="12.75" customHeight="1">
      <c r="A13" s="116" t="s">
        <v>61</v>
      </c>
      <c r="B13" s="116" t="s">
        <v>62</v>
      </c>
      <c r="C13" s="118" t="s">
        <v>63</v>
      </c>
      <c r="D13" s="120" t="s">
        <v>64</v>
      </c>
      <c r="E13" s="121"/>
      <c r="F13" s="121"/>
      <c r="G13" s="122"/>
    </row>
    <row r="14" spans="1:7" ht="34.5" customHeight="1">
      <c r="A14" s="117"/>
      <c r="B14" s="117"/>
      <c r="C14" s="119"/>
      <c r="D14" s="5" t="s">
        <v>52</v>
      </c>
      <c r="E14" s="5" t="s">
        <v>48</v>
      </c>
      <c r="F14" s="5" t="s">
        <v>49</v>
      </c>
      <c r="G14" s="5" t="s">
        <v>51</v>
      </c>
    </row>
    <row r="15" spans="1:7" ht="12.75">
      <c r="A15" s="40">
        <v>1</v>
      </c>
      <c r="B15" s="41" t="s">
        <v>81</v>
      </c>
      <c r="C15" s="42">
        <f>Tāme!O51</f>
        <v>28467.3</v>
      </c>
      <c r="D15" s="42">
        <f>Tāme!L51</f>
        <v>11593.58</v>
      </c>
      <c r="E15" s="42">
        <f>Tāme!M51</f>
        <v>13902.64</v>
      </c>
      <c r="F15" s="42">
        <f>Tāme!N51</f>
        <v>2971.08</v>
      </c>
      <c r="G15" s="43">
        <f>Tāme!K51</f>
        <v>2827.71</v>
      </c>
    </row>
    <row r="16" spans="1:7" ht="12.75">
      <c r="A16" s="123" t="s">
        <v>56</v>
      </c>
      <c r="B16" s="124"/>
      <c r="C16" s="27">
        <f>SUM(C15:C15)</f>
        <v>28467.3</v>
      </c>
      <c r="D16" s="27">
        <f>SUM(D15:D15)</f>
        <v>11593.58</v>
      </c>
      <c r="E16" s="27">
        <f>SUM(E15:E15)</f>
        <v>13902.64</v>
      </c>
      <c r="F16" s="27">
        <f>SUM(F15:F15)</f>
        <v>2971.08</v>
      </c>
      <c r="G16" s="28">
        <f>SUM(G15:G15)</f>
        <v>2827.71</v>
      </c>
    </row>
    <row r="17" spans="1:7" ht="12.75">
      <c r="A17" s="114" t="s">
        <v>88</v>
      </c>
      <c r="B17" s="112"/>
      <c r="C17" s="42">
        <f>ROUND(C16*7%,2)</f>
        <v>1992.71</v>
      </c>
      <c r="D17" s="44"/>
      <c r="E17" s="44"/>
      <c r="F17" s="44"/>
      <c r="G17" s="44"/>
    </row>
    <row r="18" spans="1:7" ht="12.75">
      <c r="A18" s="114" t="s">
        <v>65</v>
      </c>
      <c r="B18" s="112"/>
      <c r="C18" s="42">
        <f>ROUND(C16*3%,2)</f>
        <v>854.02</v>
      </c>
      <c r="D18" s="44"/>
      <c r="E18" s="44"/>
      <c r="F18" s="44"/>
      <c r="G18" s="44"/>
    </row>
    <row r="19" spans="1:7" ht="12.75">
      <c r="A19" s="112" t="s">
        <v>66</v>
      </c>
      <c r="B19" s="112"/>
      <c r="C19" s="42">
        <f>ROUND(D16*23.59%,2)</f>
        <v>2734.93</v>
      </c>
      <c r="D19" s="44"/>
      <c r="E19" s="44"/>
      <c r="F19" s="44"/>
      <c r="G19" s="45"/>
    </row>
    <row r="20" spans="1:7" ht="12.75">
      <c r="A20" s="113" t="s">
        <v>56</v>
      </c>
      <c r="B20" s="113"/>
      <c r="C20" s="27">
        <f>SUM(C16:C19)</f>
        <v>34048.96</v>
      </c>
      <c r="D20" s="44"/>
      <c r="E20" s="44"/>
      <c r="F20" s="44"/>
      <c r="G20" s="44"/>
    </row>
    <row r="21" spans="1:7" ht="12.75">
      <c r="A21" s="114"/>
      <c r="B21" s="114"/>
      <c r="C21" s="46"/>
      <c r="D21" s="44"/>
      <c r="E21" s="44"/>
      <c r="F21" s="44"/>
      <c r="G21" s="44"/>
    </row>
    <row r="22" spans="1:2" ht="15.75">
      <c r="A22" s="104" t="s">
        <v>115</v>
      </c>
      <c r="B22" s="47"/>
    </row>
    <row r="23" spans="1:14" ht="12.75">
      <c r="A23" s="101" t="s">
        <v>110</v>
      </c>
      <c r="B23" s="101"/>
      <c r="C23" s="101"/>
      <c r="D23" s="101"/>
      <c r="E23" s="103"/>
      <c r="F23" s="103"/>
      <c r="G23" s="103"/>
      <c r="H23" s="103"/>
      <c r="I23" s="103"/>
      <c r="J23" s="103"/>
      <c r="K23" s="103"/>
      <c r="L23" s="103"/>
      <c r="M23" s="103"/>
      <c r="N23" s="103"/>
    </row>
    <row r="24" spans="1:14" ht="12.75">
      <c r="A24" s="101"/>
      <c r="B24" s="101"/>
      <c r="C24" s="101"/>
      <c r="D24" s="101"/>
      <c r="E24" s="103"/>
      <c r="F24" s="103"/>
      <c r="G24" s="103"/>
      <c r="H24" s="103"/>
      <c r="I24" s="103"/>
      <c r="J24" s="103"/>
      <c r="K24" s="103"/>
      <c r="L24" s="103"/>
      <c r="M24" s="103"/>
      <c r="N24" s="103"/>
    </row>
    <row r="25" spans="1:14" ht="12.75">
      <c r="A25" s="101" t="s">
        <v>111</v>
      </c>
      <c r="B25" s="101"/>
      <c r="C25" s="101"/>
      <c r="D25" s="101"/>
      <c r="E25" s="103"/>
      <c r="F25" s="103"/>
      <c r="G25" s="103"/>
      <c r="H25" s="103"/>
      <c r="I25" s="103"/>
      <c r="J25" s="103"/>
      <c r="K25" s="103"/>
      <c r="L25" s="103"/>
      <c r="M25" s="103"/>
      <c r="N25" s="103"/>
    </row>
    <row r="26" spans="1:14" ht="12.75">
      <c r="A26" s="101"/>
      <c r="B26" s="101"/>
      <c r="C26" s="101"/>
      <c r="D26" s="101"/>
      <c r="E26" s="103"/>
      <c r="F26" s="103"/>
      <c r="G26" s="103"/>
      <c r="H26" s="103"/>
      <c r="I26" s="103"/>
      <c r="J26" s="103"/>
      <c r="K26" s="103"/>
      <c r="L26" s="103"/>
      <c r="M26" s="103"/>
      <c r="N26" s="103"/>
    </row>
  </sheetData>
  <sheetProtection/>
  <mergeCells count="12">
    <mergeCell ref="A18:B18"/>
    <mergeCell ref="D2:K2"/>
    <mergeCell ref="A19:B19"/>
    <mergeCell ref="A20:B20"/>
    <mergeCell ref="A21:B21"/>
    <mergeCell ref="A4:G4"/>
    <mergeCell ref="A13:A14"/>
    <mergeCell ref="B13:B14"/>
    <mergeCell ref="C13:C14"/>
    <mergeCell ref="D13:G13"/>
    <mergeCell ref="A16:B16"/>
    <mergeCell ref="A17:B17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PageLayoutView="0" workbookViewId="0" topLeftCell="A1">
      <selection activeCell="X13" sqref="X13"/>
    </sheetView>
  </sheetViews>
  <sheetFormatPr defaultColWidth="9.140625" defaultRowHeight="12.75"/>
  <cols>
    <col min="1" max="1" width="5.57421875" style="1" customWidth="1"/>
    <col min="2" max="2" width="44.421875" style="1" customWidth="1"/>
    <col min="3" max="3" width="10.7109375" style="1" customWidth="1"/>
    <col min="4" max="4" width="7.28125" style="1" bestFit="1" customWidth="1"/>
    <col min="5" max="5" width="10.7109375" style="1" customWidth="1"/>
    <col min="6" max="6" width="8.140625" style="1" customWidth="1"/>
    <col min="7" max="7" width="10.7109375" style="1" customWidth="1"/>
    <col min="8" max="8" width="8.421875" style="1" bestFit="1" customWidth="1"/>
    <col min="9" max="9" width="8.28125" style="1" customWidth="1"/>
    <col min="10" max="16384" width="9.140625" style="1" customWidth="1"/>
  </cols>
  <sheetData>
    <row r="1" ht="12.75">
      <c r="J1" s="1" t="s">
        <v>116</v>
      </c>
    </row>
    <row r="2" spans="8:15" ht="63.75" customHeight="1">
      <c r="H2" s="143" t="s">
        <v>117</v>
      </c>
      <c r="I2" s="143"/>
      <c r="J2" s="143"/>
      <c r="K2" s="143"/>
      <c r="L2" s="143"/>
      <c r="M2" s="143"/>
      <c r="N2" s="143"/>
      <c r="O2" s="143"/>
    </row>
    <row r="4" spans="9:15" ht="12" customHeight="1">
      <c r="I4" s="137"/>
      <c r="J4" s="137"/>
      <c r="K4" s="137"/>
      <c r="L4" s="137"/>
      <c r="M4" s="137"/>
      <c r="N4" s="137"/>
      <c r="O4" s="137"/>
    </row>
    <row r="5" spans="1:15" ht="15.75" customHeight="1">
      <c r="A5" s="138" t="s">
        <v>76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="31" customFormat="1" ht="12.75">
      <c r="A6" s="31" t="s">
        <v>78</v>
      </c>
    </row>
    <row r="7" s="31" customFormat="1" ht="14.25" customHeight="1">
      <c r="A7" s="31" t="s">
        <v>77</v>
      </c>
    </row>
    <row r="8" spans="1:14" s="31" customFormat="1" ht="12.75">
      <c r="A8" s="100" t="s">
        <v>109</v>
      </c>
      <c r="M8" s="33"/>
      <c r="N8" s="33"/>
    </row>
    <row r="9" spans="13:14" s="31" customFormat="1" ht="12.75">
      <c r="M9" s="33"/>
      <c r="N9" s="33"/>
    </row>
    <row r="10" spans="1:9" ht="18" customHeight="1" thickBot="1">
      <c r="A10" s="127" t="s">
        <v>104</v>
      </c>
      <c r="B10" s="128"/>
      <c r="C10" s="128"/>
      <c r="D10" s="128"/>
      <c r="E10" s="128"/>
      <c r="F10" s="128"/>
      <c r="G10" s="128"/>
      <c r="H10" s="128"/>
      <c r="I10" s="128"/>
    </row>
    <row r="11" spans="1:15" ht="12.75" customHeight="1">
      <c r="A11" s="129" t="s">
        <v>0</v>
      </c>
      <c r="B11" s="139" t="s">
        <v>1</v>
      </c>
      <c r="C11" s="125" t="s">
        <v>54</v>
      </c>
      <c r="D11" s="125" t="s">
        <v>55</v>
      </c>
      <c r="E11" s="139" t="s">
        <v>43</v>
      </c>
      <c r="F11" s="139"/>
      <c r="G11" s="139"/>
      <c r="H11" s="139"/>
      <c r="I11" s="139"/>
      <c r="J11" s="141"/>
      <c r="K11" s="129" t="s">
        <v>44</v>
      </c>
      <c r="L11" s="139"/>
      <c r="M11" s="139"/>
      <c r="N11" s="139"/>
      <c r="O11" s="142"/>
    </row>
    <row r="12" spans="1:15" ht="106.5" customHeight="1">
      <c r="A12" s="130"/>
      <c r="B12" s="140"/>
      <c r="C12" s="126"/>
      <c r="D12" s="126"/>
      <c r="E12" s="9" t="s">
        <v>45</v>
      </c>
      <c r="F12" s="9" t="s">
        <v>46</v>
      </c>
      <c r="G12" s="9" t="s">
        <v>47</v>
      </c>
      <c r="H12" s="9" t="s">
        <v>48</v>
      </c>
      <c r="I12" s="9" t="s">
        <v>49</v>
      </c>
      <c r="J12" s="10" t="s">
        <v>50</v>
      </c>
      <c r="K12" s="11" t="s">
        <v>51</v>
      </c>
      <c r="L12" s="9" t="s">
        <v>52</v>
      </c>
      <c r="M12" s="9" t="s">
        <v>48</v>
      </c>
      <c r="N12" s="9" t="s">
        <v>49</v>
      </c>
      <c r="O12" s="12" t="s">
        <v>53</v>
      </c>
    </row>
    <row r="13" spans="1:15" ht="13.5" thickBot="1">
      <c r="A13" s="18">
        <v>1</v>
      </c>
      <c r="B13" s="19">
        <v>3</v>
      </c>
      <c r="C13" s="19">
        <v>4</v>
      </c>
      <c r="D13" s="19">
        <v>5</v>
      </c>
      <c r="E13" s="19">
        <v>6</v>
      </c>
      <c r="F13" s="19">
        <v>7</v>
      </c>
      <c r="G13" s="19">
        <v>8</v>
      </c>
      <c r="H13" s="19">
        <v>9</v>
      </c>
      <c r="I13" s="19">
        <v>10</v>
      </c>
      <c r="J13" s="21">
        <v>11</v>
      </c>
      <c r="K13" s="18">
        <v>12</v>
      </c>
      <c r="L13" s="19">
        <v>13</v>
      </c>
      <c r="M13" s="19">
        <v>14</v>
      </c>
      <c r="N13" s="19">
        <v>15</v>
      </c>
      <c r="O13" s="20">
        <v>16</v>
      </c>
    </row>
    <row r="14" spans="1:15" ht="12.75">
      <c r="A14" s="88"/>
      <c r="B14" s="93" t="s">
        <v>89</v>
      </c>
      <c r="C14" s="89"/>
      <c r="D14" s="89"/>
      <c r="E14" s="89"/>
      <c r="F14" s="89"/>
      <c r="G14" s="89"/>
      <c r="H14" s="89"/>
      <c r="I14" s="89"/>
      <c r="J14" s="90"/>
      <c r="K14" s="91"/>
      <c r="L14" s="89"/>
      <c r="M14" s="89"/>
      <c r="N14" s="89"/>
      <c r="O14" s="92"/>
    </row>
    <row r="15" spans="1:15" ht="12.75">
      <c r="A15" s="96" t="s">
        <v>105</v>
      </c>
      <c r="B15" s="106" t="s">
        <v>90</v>
      </c>
      <c r="C15" s="86" t="s">
        <v>11</v>
      </c>
      <c r="D15" s="5">
        <v>80</v>
      </c>
      <c r="E15" s="23">
        <f>G15/F15</f>
        <v>0.1585365853658537</v>
      </c>
      <c r="F15" s="94">
        <v>4.1</v>
      </c>
      <c r="G15" s="6">
        <v>0.65</v>
      </c>
      <c r="H15" s="6">
        <v>0.3</v>
      </c>
      <c r="I15" s="25">
        <v>0.1</v>
      </c>
      <c r="J15" s="24">
        <f>SUM(G15:I15)</f>
        <v>1.05</v>
      </c>
      <c r="K15" s="82">
        <f>ROUND(D15*E15,2)</f>
        <v>12.68</v>
      </c>
      <c r="L15" s="25">
        <f>ROUND(D15*G15,2)</f>
        <v>52</v>
      </c>
      <c r="M15" s="25">
        <f>ROUND(H15*D15,2)</f>
        <v>24</v>
      </c>
      <c r="N15" s="25">
        <f>ROUND(D15*I15,2)</f>
        <v>8</v>
      </c>
      <c r="O15" s="26">
        <f>SUM(L15:N15)</f>
        <v>84</v>
      </c>
    </row>
    <row r="16" spans="1:15" ht="21" customHeight="1">
      <c r="A16" s="96" t="s">
        <v>5</v>
      </c>
      <c r="B16" s="106" t="s">
        <v>91</v>
      </c>
      <c r="C16" s="86" t="s">
        <v>33</v>
      </c>
      <c r="D16" s="5">
        <v>3</v>
      </c>
      <c r="E16" s="23">
        <f>G16/F16</f>
        <v>7.560975609756098</v>
      </c>
      <c r="F16" s="22">
        <v>4.1</v>
      </c>
      <c r="G16" s="6">
        <v>31</v>
      </c>
      <c r="H16" s="6">
        <v>17</v>
      </c>
      <c r="I16" s="25">
        <v>4.9</v>
      </c>
      <c r="J16" s="24">
        <f>SUM(G16:I16)</f>
        <v>52.9</v>
      </c>
      <c r="K16" s="82">
        <f>ROUND(D16*E16,2)</f>
        <v>22.68</v>
      </c>
      <c r="L16" s="25">
        <f>ROUND(D16*G16,2)</f>
        <v>93</v>
      </c>
      <c r="M16" s="25">
        <f>ROUND(H16*D16,2)</f>
        <v>51</v>
      </c>
      <c r="N16" s="25">
        <f>ROUND(D16*I16,2)</f>
        <v>14.7</v>
      </c>
      <c r="O16" s="26">
        <f>SUM(L16:N16)</f>
        <v>158.7</v>
      </c>
    </row>
    <row r="17" spans="1:15" ht="12.75">
      <c r="A17" s="96" t="s">
        <v>7</v>
      </c>
      <c r="B17" s="106" t="s">
        <v>92</v>
      </c>
      <c r="C17" s="86" t="s">
        <v>85</v>
      </c>
      <c r="D17" s="5">
        <v>1</v>
      </c>
      <c r="E17" s="23">
        <f>G17/F17</f>
        <v>2.9268292682926833</v>
      </c>
      <c r="F17" s="22">
        <v>4.1</v>
      </c>
      <c r="G17" s="6">
        <v>12</v>
      </c>
      <c r="H17" s="6">
        <v>35</v>
      </c>
      <c r="I17" s="25">
        <v>1.9</v>
      </c>
      <c r="J17" s="24">
        <f>SUM(G17:I17)</f>
        <v>48.9</v>
      </c>
      <c r="K17" s="82">
        <f>ROUND(D17*E17,2)</f>
        <v>2.93</v>
      </c>
      <c r="L17" s="25">
        <f>ROUND(D17*G17,2)</f>
        <v>12</v>
      </c>
      <c r="M17" s="25">
        <f>ROUND(H17*D17,2)</f>
        <v>35</v>
      </c>
      <c r="N17" s="25">
        <f>ROUND(D17*I17,2)</f>
        <v>1.9</v>
      </c>
      <c r="O17" s="26">
        <f>SUM(L17:N17)</f>
        <v>48.9</v>
      </c>
    </row>
    <row r="18" spans="1:15" ht="12.75">
      <c r="A18" s="95" t="s">
        <v>16</v>
      </c>
      <c r="B18" s="107" t="s">
        <v>3</v>
      </c>
      <c r="C18" s="13"/>
      <c r="D18" s="13"/>
      <c r="E18" s="13"/>
      <c r="F18" s="22"/>
      <c r="G18" s="13"/>
      <c r="H18" s="13"/>
      <c r="I18" s="14"/>
      <c r="J18" s="15"/>
      <c r="K18" s="16"/>
      <c r="L18" s="14"/>
      <c r="M18" s="14"/>
      <c r="N18" s="14"/>
      <c r="O18" s="17"/>
    </row>
    <row r="19" spans="1:15" ht="38.25">
      <c r="A19" s="96" t="s">
        <v>18</v>
      </c>
      <c r="B19" s="85" t="s">
        <v>106</v>
      </c>
      <c r="C19" s="5" t="s">
        <v>4</v>
      </c>
      <c r="D19" s="78">
        <v>715.4</v>
      </c>
      <c r="E19" s="23">
        <f>G19/F19</f>
        <v>0.24634146341463417</v>
      </c>
      <c r="F19" s="22">
        <v>4.1</v>
      </c>
      <c r="G19" s="6">
        <v>1.01</v>
      </c>
      <c r="H19" s="6">
        <v>0</v>
      </c>
      <c r="I19" s="25">
        <v>0.02</v>
      </c>
      <c r="J19" s="24">
        <f>SUM(G19:I19)</f>
        <v>1.03</v>
      </c>
      <c r="K19" s="82">
        <f>ROUND(D19*E19,2)</f>
        <v>176.23</v>
      </c>
      <c r="L19" s="25">
        <f>ROUND(D19*G19,2)</f>
        <v>722.55</v>
      </c>
      <c r="M19" s="25">
        <f>ROUND(H19*D19,2)</f>
        <v>0</v>
      </c>
      <c r="N19" s="25">
        <f>ROUND(D19*I19,2)</f>
        <v>14.31</v>
      </c>
      <c r="O19" s="26">
        <f>SUM(L19:N19)</f>
        <v>736.8599999999999</v>
      </c>
    </row>
    <row r="20" spans="1:15" ht="12.75">
      <c r="A20" s="96" t="s">
        <v>23</v>
      </c>
      <c r="B20" s="4" t="s">
        <v>6</v>
      </c>
      <c r="C20" s="5" t="s">
        <v>4</v>
      </c>
      <c r="D20" s="5">
        <v>715.4</v>
      </c>
      <c r="E20" s="23">
        <f aca="true" t="shared" si="0" ref="E20:E45">G20/F20</f>
        <v>0.13414634146341467</v>
      </c>
      <c r="F20" s="22">
        <v>4.1</v>
      </c>
      <c r="G20" s="6">
        <v>0.55</v>
      </c>
      <c r="H20" s="6">
        <v>0</v>
      </c>
      <c r="I20" s="25">
        <v>0.02</v>
      </c>
      <c r="J20" s="24">
        <f aca="true" t="shared" si="1" ref="J20:J45">SUM(G20:I20)</f>
        <v>0.5700000000000001</v>
      </c>
      <c r="K20" s="82">
        <f aca="true" t="shared" si="2" ref="K20:K45">ROUND(D20*E20,2)</f>
        <v>95.97</v>
      </c>
      <c r="L20" s="25">
        <f aca="true" t="shared" si="3" ref="L20:L45">ROUND(D20*G20,2)</f>
        <v>393.47</v>
      </c>
      <c r="M20" s="25">
        <f aca="true" t="shared" si="4" ref="M20:M45">ROUND(H20*D20,2)</f>
        <v>0</v>
      </c>
      <c r="N20" s="25">
        <f aca="true" t="shared" si="5" ref="N20:N45">ROUND(D20*I20,2)</f>
        <v>14.31</v>
      </c>
      <c r="O20" s="26">
        <f aca="true" t="shared" si="6" ref="O20:O45">SUM(L20:N20)</f>
        <v>407.78000000000003</v>
      </c>
    </row>
    <row r="21" spans="1:15" ht="12.75">
      <c r="A21" s="96" t="s">
        <v>27</v>
      </c>
      <c r="B21" s="4" t="s">
        <v>8</v>
      </c>
      <c r="C21" s="5" t="s">
        <v>9</v>
      </c>
      <c r="D21" s="5">
        <v>11</v>
      </c>
      <c r="E21" s="23">
        <f t="shared" si="0"/>
        <v>10.975609756097562</v>
      </c>
      <c r="F21" s="22">
        <v>4.1</v>
      </c>
      <c r="G21" s="6">
        <v>45</v>
      </c>
      <c r="H21" s="6">
        <v>0</v>
      </c>
      <c r="I21" s="25">
        <v>1.2</v>
      </c>
      <c r="J21" s="24">
        <f t="shared" si="1"/>
        <v>46.2</v>
      </c>
      <c r="K21" s="82">
        <f t="shared" si="2"/>
        <v>120.73</v>
      </c>
      <c r="L21" s="25">
        <f t="shared" si="3"/>
        <v>495</v>
      </c>
      <c r="M21" s="25">
        <f t="shared" si="4"/>
        <v>0</v>
      </c>
      <c r="N21" s="25">
        <f t="shared" si="5"/>
        <v>13.2</v>
      </c>
      <c r="O21" s="26">
        <f t="shared" si="6"/>
        <v>508.2</v>
      </c>
    </row>
    <row r="22" spans="1:15" ht="25.5">
      <c r="A22" s="96" t="s">
        <v>30</v>
      </c>
      <c r="B22" s="4" t="s">
        <v>10</v>
      </c>
      <c r="C22" s="5" t="s">
        <v>11</v>
      </c>
      <c r="D22" s="5">
        <v>150</v>
      </c>
      <c r="E22" s="23">
        <f t="shared" si="0"/>
        <v>0.19512195121951223</v>
      </c>
      <c r="F22" s="22">
        <v>4.1</v>
      </c>
      <c r="G22" s="6">
        <v>0.8</v>
      </c>
      <c r="H22" s="6">
        <v>0</v>
      </c>
      <c r="I22" s="25">
        <v>0.16</v>
      </c>
      <c r="J22" s="24">
        <f t="shared" si="1"/>
        <v>0.9600000000000001</v>
      </c>
      <c r="K22" s="82">
        <f t="shared" si="2"/>
        <v>29.27</v>
      </c>
      <c r="L22" s="25">
        <f t="shared" si="3"/>
        <v>120</v>
      </c>
      <c r="M22" s="25">
        <f t="shared" si="4"/>
        <v>0</v>
      </c>
      <c r="N22" s="25">
        <f t="shared" si="5"/>
        <v>24</v>
      </c>
      <c r="O22" s="26">
        <f t="shared" si="6"/>
        <v>144</v>
      </c>
    </row>
    <row r="23" spans="1:15" ht="25.5">
      <c r="A23" s="96" t="s">
        <v>86</v>
      </c>
      <c r="B23" s="4" t="s">
        <v>12</v>
      </c>
      <c r="C23" s="5" t="s">
        <v>13</v>
      </c>
      <c r="D23" s="5">
        <v>2</v>
      </c>
      <c r="E23" s="23">
        <f t="shared" si="0"/>
        <v>3.658536585365854</v>
      </c>
      <c r="F23" s="22">
        <v>4.1</v>
      </c>
      <c r="G23" s="6">
        <v>15</v>
      </c>
      <c r="H23" s="6">
        <v>0</v>
      </c>
      <c r="I23" s="25">
        <v>1.9</v>
      </c>
      <c r="J23" s="24">
        <f t="shared" si="1"/>
        <v>16.9</v>
      </c>
      <c r="K23" s="82">
        <f t="shared" si="2"/>
        <v>7.32</v>
      </c>
      <c r="L23" s="25">
        <f t="shared" si="3"/>
        <v>30</v>
      </c>
      <c r="M23" s="25">
        <f t="shared" si="4"/>
        <v>0</v>
      </c>
      <c r="N23" s="25">
        <f t="shared" si="5"/>
        <v>3.8</v>
      </c>
      <c r="O23" s="26">
        <f t="shared" si="6"/>
        <v>33.8</v>
      </c>
    </row>
    <row r="24" spans="1:15" ht="12.75">
      <c r="A24" s="96" t="s">
        <v>94</v>
      </c>
      <c r="B24" s="4" t="s">
        <v>14</v>
      </c>
      <c r="C24" s="5" t="s">
        <v>13</v>
      </c>
      <c r="D24" s="5">
        <v>4</v>
      </c>
      <c r="E24" s="23">
        <f t="shared" si="0"/>
        <v>9.341463414634147</v>
      </c>
      <c r="F24" s="22">
        <v>4.1</v>
      </c>
      <c r="G24" s="6">
        <v>38.3</v>
      </c>
      <c r="H24" s="6">
        <v>0</v>
      </c>
      <c r="I24" s="25">
        <v>1.2</v>
      </c>
      <c r="J24" s="24">
        <f t="shared" si="1"/>
        <v>39.5</v>
      </c>
      <c r="K24" s="82">
        <f t="shared" si="2"/>
        <v>37.37</v>
      </c>
      <c r="L24" s="25">
        <f t="shared" si="3"/>
        <v>153.2</v>
      </c>
      <c r="M24" s="25">
        <f t="shared" si="4"/>
        <v>0</v>
      </c>
      <c r="N24" s="25">
        <f t="shared" si="5"/>
        <v>4.8</v>
      </c>
      <c r="O24" s="26">
        <f t="shared" si="6"/>
        <v>158</v>
      </c>
    </row>
    <row r="25" spans="1:15" ht="12.75">
      <c r="A25" s="96" t="s">
        <v>95</v>
      </c>
      <c r="B25" s="4" t="s">
        <v>15</v>
      </c>
      <c r="C25" s="5" t="s">
        <v>13</v>
      </c>
      <c r="D25" s="5">
        <v>1</v>
      </c>
      <c r="E25" s="23">
        <f t="shared" si="0"/>
        <v>3.658536585365854</v>
      </c>
      <c r="F25" s="22">
        <v>4.1</v>
      </c>
      <c r="G25" s="6">
        <v>15</v>
      </c>
      <c r="H25" s="6">
        <v>0</v>
      </c>
      <c r="I25" s="25">
        <v>1.2</v>
      </c>
      <c r="J25" s="24">
        <f t="shared" si="1"/>
        <v>16.2</v>
      </c>
      <c r="K25" s="82">
        <f t="shared" si="2"/>
        <v>3.66</v>
      </c>
      <c r="L25" s="25">
        <f t="shared" si="3"/>
        <v>15</v>
      </c>
      <c r="M25" s="25">
        <f t="shared" si="4"/>
        <v>0</v>
      </c>
      <c r="N25" s="25">
        <f t="shared" si="5"/>
        <v>1.2</v>
      </c>
      <c r="O25" s="26">
        <f t="shared" si="6"/>
        <v>16.2</v>
      </c>
    </row>
    <row r="26" spans="1:15" ht="12.75">
      <c r="A26" s="96" t="s">
        <v>96</v>
      </c>
      <c r="B26" s="4" t="s">
        <v>83</v>
      </c>
      <c r="C26" s="5" t="s">
        <v>9</v>
      </c>
      <c r="D26" s="5">
        <v>10</v>
      </c>
      <c r="E26" s="23">
        <f t="shared" si="0"/>
        <v>0</v>
      </c>
      <c r="F26" s="22">
        <v>4.1</v>
      </c>
      <c r="G26" s="6"/>
      <c r="H26" s="6">
        <v>55.59</v>
      </c>
      <c r="I26" s="25">
        <v>15.6</v>
      </c>
      <c r="J26" s="24">
        <f t="shared" si="1"/>
        <v>71.19</v>
      </c>
      <c r="K26" s="82">
        <f t="shared" si="2"/>
        <v>0</v>
      </c>
      <c r="L26" s="25">
        <f t="shared" si="3"/>
        <v>0</v>
      </c>
      <c r="M26" s="25">
        <f t="shared" si="4"/>
        <v>555.9</v>
      </c>
      <c r="N26" s="25">
        <f t="shared" si="5"/>
        <v>156</v>
      </c>
      <c r="O26" s="26">
        <f t="shared" si="6"/>
        <v>711.9</v>
      </c>
    </row>
    <row r="27" spans="1:15" ht="12.75">
      <c r="A27" s="96" t="s">
        <v>97</v>
      </c>
      <c r="B27" s="106" t="s">
        <v>84</v>
      </c>
      <c r="C27" s="5" t="s">
        <v>4</v>
      </c>
      <c r="D27" s="5">
        <v>715.4</v>
      </c>
      <c r="E27" s="23">
        <f>G27/F27</f>
        <v>0.14390243902439026</v>
      </c>
      <c r="F27" s="22">
        <v>4.1</v>
      </c>
      <c r="G27" s="6">
        <v>0.59</v>
      </c>
      <c r="H27" s="6">
        <v>0.49</v>
      </c>
      <c r="I27" s="25">
        <v>0.02</v>
      </c>
      <c r="J27" s="24">
        <f>SUM(G27:I27)</f>
        <v>1.1</v>
      </c>
      <c r="K27" s="82">
        <f>ROUND(D27*E27,2)</f>
        <v>102.95</v>
      </c>
      <c r="L27" s="25">
        <f>ROUND(D27*G27,2)</f>
        <v>422.09</v>
      </c>
      <c r="M27" s="25">
        <f>ROUND(H27*D27,2)</f>
        <v>350.55</v>
      </c>
      <c r="N27" s="25">
        <f>ROUND(D27*I27,2)</f>
        <v>14.31</v>
      </c>
      <c r="O27" s="26">
        <f>SUM(L27:N27)</f>
        <v>786.9499999999999</v>
      </c>
    </row>
    <row r="28" spans="1:15" ht="12.75">
      <c r="A28" s="97" t="s">
        <v>98</v>
      </c>
      <c r="B28" s="2" t="s">
        <v>17</v>
      </c>
      <c r="C28" s="3"/>
      <c r="D28" s="3"/>
      <c r="E28" s="23"/>
      <c r="F28" s="22"/>
      <c r="G28" s="3"/>
      <c r="H28" s="3"/>
      <c r="I28" s="25"/>
      <c r="J28" s="24"/>
      <c r="K28" s="82"/>
      <c r="L28" s="25"/>
      <c r="M28" s="25"/>
      <c r="N28" s="25"/>
      <c r="O28" s="26"/>
    </row>
    <row r="29" spans="1:15" ht="39.75" customHeight="1">
      <c r="A29" s="96" t="s">
        <v>93</v>
      </c>
      <c r="B29" s="4" t="s">
        <v>19</v>
      </c>
      <c r="C29" s="5" t="s">
        <v>9</v>
      </c>
      <c r="D29" s="5">
        <v>10.75</v>
      </c>
      <c r="E29" s="23">
        <f t="shared" si="0"/>
        <v>49.63414634146342</v>
      </c>
      <c r="F29" s="22">
        <v>4.1</v>
      </c>
      <c r="G29" s="6">
        <v>203.5</v>
      </c>
      <c r="H29" s="6">
        <v>0</v>
      </c>
      <c r="I29" s="25">
        <v>6.9</v>
      </c>
      <c r="J29" s="24">
        <f t="shared" si="1"/>
        <v>210.4</v>
      </c>
      <c r="K29" s="82">
        <f t="shared" si="2"/>
        <v>533.57</v>
      </c>
      <c r="L29" s="25">
        <f t="shared" si="3"/>
        <v>2187.63</v>
      </c>
      <c r="M29" s="25">
        <f t="shared" si="4"/>
        <v>0</v>
      </c>
      <c r="N29" s="25">
        <f t="shared" si="5"/>
        <v>74.18</v>
      </c>
      <c r="O29" s="26">
        <f t="shared" si="6"/>
        <v>2261.81</v>
      </c>
    </row>
    <row r="30" spans="1:15" ht="12.75">
      <c r="A30" s="79"/>
      <c r="B30" s="7" t="s">
        <v>20</v>
      </c>
      <c r="C30" s="8" t="s">
        <v>9</v>
      </c>
      <c r="D30" s="8">
        <v>11.29</v>
      </c>
      <c r="E30" s="23">
        <f t="shared" si="0"/>
        <v>0</v>
      </c>
      <c r="F30" s="22">
        <v>4.1</v>
      </c>
      <c r="G30" s="7">
        <v>0</v>
      </c>
      <c r="H30" s="7">
        <v>230</v>
      </c>
      <c r="I30" s="77">
        <v>0</v>
      </c>
      <c r="J30" s="24">
        <f t="shared" si="1"/>
        <v>230</v>
      </c>
      <c r="K30" s="82">
        <f t="shared" si="2"/>
        <v>0</v>
      </c>
      <c r="L30" s="25">
        <f t="shared" si="3"/>
        <v>0</v>
      </c>
      <c r="M30" s="25">
        <f t="shared" si="4"/>
        <v>2596.7</v>
      </c>
      <c r="N30" s="25">
        <f t="shared" si="5"/>
        <v>0</v>
      </c>
      <c r="O30" s="26">
        <f t="shared" si="6"/>
        <v>2596.7</v>
      </c>
    </row>
    <row r="31" spans="1:15" ht="12.75">
      <c r="A31" s="79"/>
      <c r="B31" s="7" t="s">
        <v>21</v>
      </c>
      <c r="C31" s="8" t="s">
        <v>22</v>
      </c>
      <c r="D31" s="8">
        <v>204.25</v>
      </c>
      <c r="E31" s="23">
        <f t="shared" si="0"/>
        <v>0</v>
      </c>
      <c r="F31" s="22">
        <v>4.1</v>
      </c>
      <c r="G31" s="7">
        <v>0</v>
      </c>
      <c r="H31" s="7">
        <v>1.6</v>
      </c>
      <c r="I31" s="77">
        <v>0</v>
      </c>
      <c r="J31" s="24">
        <f t="shared" si="1"/>
        <v>1.6</v>
      </c>
      <c r="K31" s="82">
        <f t="shared" si="2"/>
        <v>0</v>
      </c>
      <c r="L31" s="25">
        <f t="shared" si="3"/>
        <v>0</v>
      </c>
      <c r="M31" s="25">
        <f t="shared" si="4"/>
        <v>326.8</v>
      </c>
      <c r="N31" s="25">
        <f t="shared" si="5"/>
        <v>0</v>
      </c>
      <c r="O31" s="26">
        <f t="shared" si="6"/>
        <v>326.8</v>
      </c>
    </row>
    <row r="32" spans="1:15" ht="12.75">
      <c r="A32" s="96" t="s">
        <v>99</v>
      </c>
      <c r="B32" s="4" t="s">
        <v>24</v>
      </c>
      <c r="C32" s="5" t="s">
        <v>4</v>
      </c>
      <c r="D32" s="5">
        <v>715.4</v>
      </c>
      <c r="E32" s="23">
        <f t="shared" si="0"/>
        <v>0.475609756097561</v>
      </c>
      <c r="F32" s="22">
        <v>4.1</v>
      </c>
      <c r="G32" s="6">
        <v>1.95</v>
      </c>
      <c r="H32" s="6">
        <v>0</v>
      </c>
      <c r="I32" s="25">
        <v>0.1</v>
      </c>
      <c r="J32" s="24">
        <f t="shared" si="1"/>
        <v>2.05</v>
      </c>
      <c r="K32" s="82">
        <f t="shared" si="2"/>
        <v>340.25</v>
      </c>
      <c r="L32" s="25">
        <f t="shared" si="3"/>
        <v>1395.03</v>
      </c>
      <c r="M32" s="25">
        <f t="shared" si="4"/>
        <v>0</v>
      </c>
      <c r="N32" s="25">
        <f t="shared" si="5"/>
        <v>71.54</v>
      </c>
      <c r="O32" s="26">
        <f t="shared" si="6"/>
        <v>1466.57</v>
      </c>
    </row>
    <row r="33" spans="1:15" ht="12.75">
      <c r="A33" s="79"/>
      <c r="B33" s="7" t="s">
        <v>25</v>
      </c>
      <c r="C33" s="8" t="s">
        <v>9</v>
      </c>
      <c r="D33" s="8">
        <v>4.32</v>
      </c>
      <c r="E33" s="23">
        <f t="shared" si="0"/>
        <v>0</v>
      </c>
      <c r="F33" s="22">
        <v>4.1</v>
      </c>
      <c r="G33" s="7">
        <v>0</v>
      </c>
      <c r="H33" s="7">
        <v>230</v>
      </c>
      <c r="I33" s="77">
        <v>0</v>
      </c>
      <c r="J33" s="24">
        <f t="shared" si="1"/>
        <v>230</v>
      </c>
      <c r="K33" s="82">
        <f t="shared" si="2"/>
        <v>0</v>
      </c>
      <c r="L33" s="25">
        <f t="shared" si="3"/>
        <v>0</v>
      </c>
      <c r="M33" s="25">
        <f t="shared" si="4"/>
        <v>993.6</v>
      </c>
      <c r="N33" s="25">
        <f t="shared" si="5"/>
        <v>0</v>
      </c>
      <c r="O33" s="26">
        <f t="shared" si="6"/>
        <v>993.6</v>
      </c>
    </row>
    <row r="34" spans="1:15" ht="12.75">
      <c r="A34" s="79"/>
      <c r="B34" s="7" t="s">
        <v>26</v>
      </c>
      <c r="C34" s="8" t="s">
        <v>22</v>
      </c>
      <c r="D34" s="8">
        <v>43.19</v>
      </c>
      <c r="E34" s="23">
        <f t="shared" si="0"/>
        <v>0</v>
      </c>
      <c r="F34" s="22">
        <v>4.1</v>
      </c>
      <c r="G34" s="7">
        <v>0</v>
      </c>
      <c r="H34" s="7">
        <v>4.5</v>
      </c>
      <c r="I34" s="77">
        <v>0</v>
      </c>
      <c r="J34" s="24">
        <f t="shared" si="1"/>
        <v>4.5</v>
      </c>
      <c r="K34" s="82">
        <f t="shared" si="2"/>
        <v>0</v>
      </c>
      <c r="L34" s="25">
        <f t="shared" si="3"/>
        <v>0</v>
      </c>
      <c r="M34" s="25">
        <f t="shared" si="4"/>
        <v>194.36</v>
      </c>
      <c r="N34" s="25">
        <f t="shared" si="5"/>
        <v>0</v>
      </c>
      <c r="O34" s="26">
        <f t="shared" si="6"/>
        <v>194.36</v>
      </c>
    </row>
    <row r="35" spans="1:15" ht="25.5">
      <c r="A35" s="96" t="s">
        <v>100</v>
      </c>
      <c r="B35" s="4" t="s">
        <v>28</v>
      </c>
      <c r="C35" s="5" t="s">
        <v>29</v>
      </c>
      <c r="D35" s="98">
        <v>715.4</v>
      </c>
      <c r="E35" s="23">
        <f t="shared" si="0"/>
        <v>1.2975609756097564</v>
      </c>
      <c r="F35" s="22">
        <v>4.1</v>
      </c>
      <c r="G35" s="6">
        <v>5.32</v>
      </c>
      <c r="H35" s="6">
        <v>0</v>
      </c>
      <c r="I35" s="25">
        <v>0.07</v>
      </c>
      <c r="J35" s="24">
        <f t="shared" si="1"/>
        <v>5.390000000000001</v>
      </c>
      <c r="K35" s="82">
        <f t="shared" si="2"/>
        <v>928.28</v>
      </c>
      <c r="L35" s="25">
        <f t="shared" si="3"/>
        <v>3805.93</v>
      </c>
      <c r="M35" s="25">
        <f t="shared" si="4"/>
        <v>0</v>
      </c>
      <c r="N35" s="25">
        <f t="shared" si="5"/>
        <v>50.08</v>
      </c>
      <c r="O35" s="26">
        <f t="shared" si="6"/>
        <v>3856.0099999999998</v>
      </c>
    </row>
    <row r="36" spans="1:15" ht="12.75">
      <c r="A36" s="79"/>
      <c r="B36" s="87" t="s">
        <v>82</v>
      </c>
      <c r="C36" s="8" t="s">
        <v>33</v>
      </c>
      <c r="D36" s="8">
        <v>680</v>
      </c>
      <c r="E36" s="23">
        <f t="shared" si="0"/>
        <v>0</v>
      </c>
      <c r="F36" s="22">
        <v>4.1</v>
      </c>
      <c r="G36" s="7">
        <v>0</v>
      </c>
      <c r="H36" s="7">
        <v>5.29</v>
      </c>
      <c r="I36" s="77">
        <v>0</v>
      </c>
      <c r="J36" s="24">
        <f t="shared" si="1"/>
        <v>5.29</v>
      </c>
      <c r="K36" s="82">
        <f t="shared" si="2"/>
        <v>0</v>
      </c>
      <c r="L36" s="25">
        <f t="shared" si="3"/>
        <v>0</v>
      </c>
      <c r="M36" s="25">
        <f t="shared" si="4"/>
        <v>3597.2</v>
      </c>
      <c r="N36" s="25">
        <f t="shared" si="5"/>
        <v>0</v>
      </c>
      <c r="O36" s="26">
        <f t="shared" si="6"/>
        <v>3597.2</v>
      </c>
    </row>
    <row r="37" spans="1:15" ht="18.75" customHeight="1">
      <c r="A37" s="96" t="s">
        <v>101</v>
      </c>
      <c r="B37" s="4" t="s">
        <v>31</v>
      </c>
      <c r="C37" s="5" t="s">
        <v>32</v>
      </c>
      <c r="D37" s="5">
        <v>1</v>
      </c>
      <c r="E37" s="23">
        <f>G37/F37</f>
        <v>176.34146341463415</v>
      </c>
      <c r="F37" s="22">
        <v>4.1</v>
      </c>
      <c r="G37" s="6">
        <v>723</v>
      </c>
      <c r="H37" s="6">
        <v>0</v>
      </c>
      <c r="I37" s="25">
        <v>36</v>
      </c>
      <c r="J37" s="24">
        <f>SUM(G37:I37)</f>
        <v>759</v>
      </c>
      <c r="K37" s="82">
        <f>ROUND(D37*E37,2)</f>
        <v>176.34</v>
      </c>
      <c r="L37" s="25">
        <f>ROUND(D37*G37,2)</f>
        <v>723</v>
      </c>
      <c r="M37" s="25">
        <f>ROUND(H37*D37,2)</f>
        <v>0</v>
      </c>
      <c r="N37" s="25">
        <f>ROUND(D37*I37,2)</f>
        <v>36</v>
      </c>
      <c r="O37" s="26">
        <f>SUM(L37:N37)</f>
        <v>759</v>
      </c>
    </row>
    <row r="38" spans="1:15" ht="12.75">
      <c r="A38" s="79"/>
      <c r="B38" s="7" t="s">
        <v>34</v>
      </c>
      <c r="C38" s="8" t="s">
        <v>35</v>
      </c>
      <c r="D38" s="8">
        <v>23</v>
      </c>
      <c r="E38" s="23">
        <f t="shared" si="0"/>
        <v>0</v>
      </c>
      <c r="F38" s="22">
        <v>4.1</v>
      </c>
      <c r="G38" s="7">
        <v>0</v>
      </c>
      <c r="H38" s="7">
        <v>9.1</v>
      </c>
      <c r="I38" s="77">
        <v>0</v>
      </c>
      <c r="J38" s="24">
        <f t="shared" si="1"/>
        <v>9.1</v>
      </c>
      <c r="K38" s="82">
        <f t="shared" si="2"/>
        <v>0</v>
      </c>
      <c r="L38" s="25">
        <f t="shared" si="3"/>
        <v>0</v>
      </c>
      <c r="M38" s="25">
        <f t="shared" si="4"/>
        <v>209.3</v>
      </c>
      <c r="N38" s="25">
        <f t="shared" si="5"/>
        <v>0</v>
      </c>
      <c r="O38" s="26">
        <f t="shared" si="6"/>
        <v>209.3</v>
      </c>
    </row>
    <row r="39" spans="1:15" ht="12.75">
      <c r="A39" s="79"/>
      <c r="B39" s="7" t="s">
        <v>36</v>
      </c>
      <c r="C39" s="8" t="s">
        <v>35</v>
      </c>
      <c r="D39" s="8">
        <v>23</v>
      </c>
      <c r="E39" s="23">
        <f t="shared" si="0"/>
        <v>0</v>
      </c>
      <c r="F39" s="22">
        <v>4.1</v>
      </c>
      <c r="G39" s="7">
        <v>0</v>
      </c>
      <c r="H39" s="7">
        <v>7.2</v>
      </c>
      <c r="I39" s="77">
        <v>0</v>
      </c>
      <c r="J39" s="24">
        <f t="shared" si="1"/>
        <v>7.2</v>
      </c>
      <c r="K39" s="82">
        <f t="shared" si="2"/>
        <v>0</v>
      </c>
      <c r="L39" s="25">
        <f t="shared" si="3"/>
        <v>0</v>
      </c>
      <c r="M39" s="25">
        <f t="shared" si="4"/>
        <v>165.6</v>
      </c>
      <c r="N39" s="25">
        <f t="shared" si="5"/>
        <v>0</v>
      </c>
      <c r="O39" s="26">
        <f t="shared" si="6"/>
        <v>165.6</v>
      </c>
    </row>
    <row r="40" spans="1:15" ht="12.75">
      <c r="A40" s="79"/>
      <c r="B40" s="7" t="s">
        <v>37</v>
      </c>
      <c r="C40" s="8" t="s">
        <v>11</v>
      </c>
      <c r="D40" s="8">
        <v>112.5</v>
      </c>
      <c r="E40" s="23">
        <f t="shared" si="0"/>
        <v>0</v>
      </c>
      <c r="F40" s="22">
        <v>4.1</v>
      </c>
      <c r="G40" s="7">
        <v>0</v>
      </c>
      <c r="H40" s="7">
        <v>4.3</v>
      </c>
      <c r="I40" s="77">
        <v>0</v>
      </c>
      <c r="J40" s="24">
        <f t="shared" si="1"/>
        <v>4.3</v>
      </c>
      <c r="K40" s="82">
        <f t="shared" si="2"/>
        <v>0</v>
      </c>
      <c r="L40" s="25">
        <f t="shared" si="3"/>
        <v>0</v>
      </c>
      <c r="M40" s="25">
        <f t="shared" si="4"/>
        <v>483.75</v>
      </c>
      <c r="N40" s="25">
        <f t="shared" si="5"/>
        <v>0</v>
      </c>
      <c r="O40" s="26">
        <f t="shared" si="6"/>
        <v>483.75</v>
      </c>
    </row>
    <row r="41" spans="1:15" ht="12.75">
      <c r="A41" s="79"/>
      <c r="B41" s="7" t="s">
        <v>38</v>
      </c>
      <c r="C41" s="8" t="s">
        <v>33</v>
      </c>
      <c r="D41" s="8">
        <v>2</v>
      </c>
      <c r="E41" s="23">
        <f t="shared" si="0"/>
        <v>0</v>
      </c>
      <c r="F41" s="22">
        <v>4.1</v>
      </c>
      <c r="G41" s="7">
        <v>0</v>
      </c>
      <c r="H41" s="7">
        <v>185</v>
      </c>
      <c r="I41" s="77">
        <v>0</v>
      </c>
      <c r="J41" s="24">
        <f t="shared" si="1"/>
        <v>185</v>
      </c>
      <c r="K41" s="82">
        <f t="shared" si="2"/>
        <v>0</v>
      </c>
      <c r="L41" s="25">
        <f t="shared" si="3"/>
        <v>0</v>
      </c>
      <c r="M41" s="25">
        <f t="shared" si="4"/>
        <v>370</v>
      </c>
      <c r="N41" s="25">
        <f t="shared" si="5"/>
        <v>0</v>
      </c>
      <c r="O41" s="26">
        <f t="shared" si="6"/>
        <v>370</v>
      </c>
    </row>
    <row r="42" spans="1:15" ht="12.75">
      <c r="A42" s="79"/>
      <c r="B42" s="7" t="s">
        <v>39</v>
      </c>
      <c r="C42" s="8" t="s">
        <v>11</v>
      </c>
      <c r="D42" s="8">
        <v>86.25</v>
      </c>
      <c r="E42" s="23">
        <f t="shared" si="0"/>
        <v>0</v>
      </c>
      <c r="F42" s="22">
        <v>4.1</v>
      </c>
      <c r="G42" s="7">
        <v>0</v>
      </c>
      <c r="H42" s="7">
        <v>4.95</v>
      </c>
      <c r="I42" s="77">
        <v>0</v>
      </c>
      <c r="J42" s="24">
        <f t="shared" si="1"/>
        <v>4.95</v>
      </c>
      <c r="K42" s="82">
        <f t="shared" si="2"/>
        <v>0</v>
      </c>
      <c r="L42" s="25">
        <f t="shared" si="3"/>
        <v>0</v>
      </c>
      <c r="M42" s="25">
        <f t="shared" si="4"/>
        <v>426.94</v>
      </c>
      <c r="N42" s="25">
        <f t="shared" si="5"/>
        <v>0</v>
      </c>
      <c r="O42" s="26">
        <f t="shared" si="6"/>
        <v>426.94</v>
      </c>
    </row>
    <row r="43" spans="1:15" ht="12.75">
      <c r="A43" s="79"/>
      <c r="B43" s="7" t="s">
        <v>40</v>
      </c>
      <c r="C43" s="8" t="s">
        <v>11</v>
      </c>
      <c r="D43" s="8">
        <v>30</v>
      </c>
      <c r="E43" s="23">
        <f t="shared" si="0"/>
        <v>0</v>
      </c>
      <c r="F43" s="22">
        <v>4.1</v>
      </c>
      <c r="G43" s="7">
        <v>0</v>
      </c>
      <c r="H43" s="7">
        <v>3.5</v>
      </c>
      <c r="I43" s="77">
        <v>0</v>
      </c>
      <c r="J43" s="24">
        <f t="shared" si="1"/>
        <v>3.5</v>
      </c>
      <c r="K43" s="82">
        <f t="shared" si="2"/>
        <v>0</v>
      </c>
      <c r="L43" s="25">
        <f t="shared" si="3"/>
        <v>0</v>
      </c>
      <c r="M43" s="25">
        <f t="shared" si="4"/>
        <v>105</v>
      </c>
      <c r="N43" s="25">
        <f t="shared" si="5"/>
        <v>0</v>
      </c>
      <c r="O43" s="26">
        <f t="shared" si="6"/>
        <v>105</v>
      </c>
    </row>
    <row r="44" spans="1:15" ht="12.75">
      <c r="A44" s="79"/>
      <c r="B44" s="7" t="s">
        <v>41</v>
      </c>
      <c r="C44" s="8" t="s">
        <v>11</v>
      </c>
      <c r="D44" s="8">
        <v>155</v>
      </c>
      <c r="E44" s="23">
        <f t="shared" si="0"/>
        <v>0</v>
      </c>
      <c r="F44" s="22">
        <v>4.1</v>
      </c>
      <c r="G44" s="7">
        <v>0</v>
      </c>
      <c r="H44" s="7">
        <v>2.23</v>
      </c>
      <c r="I44" s="77">
        <v>0</v>
      </c>
      <c r="J44" s="24">
        <f t="shared" si="1"/>
        <v>2.23</v>
      </c>
      <c r="K44" s="82">
        <f t="shared" si="2"/>
        <v>0</v>
      </c>
      <c r="L44" s="25">
        <f t="shared" si="3"/>
        <v>0</v>
      </c>
      <c r="M44" s="25">
        <f t="shared" si="4"/>
        <v>345.65</v>
      </c>
      <c r="N44" s="25">
        <f t="shared" si="5"/>
        <v>0</v>
      </c>
      <c r="O44" s="26">
        <f t="shared" si="6"/>
        <v>345.65</v>
      </c>
    </row>
    <row r="45" spans="1:15" ht="24">
      <c r="A45" s="79"/>
      <c r="B45" s="7" t="s">
        <v>42</v>
      </c>
      <c r="C45" s="8" t="s">
        <v>33</v>
      </c>
      <c r="D45" s="8">
        <v>3</v>
      </c>
      <c r="E45" s="23">
        <f t="shared" si="0"/>
        <v>0</v>
      </c>
      <c r="F45" s="22">
        <v>4.1</v>
      </c>
      <c r="G45" s="7">
        <v>0</v>
      </c>
      <c r="H45" s="7">
        <v>39.95</v>
      </c>
      <c r="I45" s="77">
        <v>0</v>
      </c>
      <c r="J45" s="24">
        <f t="shared" si="1"/>
        <v>39.95</v>
      </c>
      <c r="K45" s="82">
        <f t="shared" si="2"/>
        <v>0</v>
      </c>
      <c r="L45" s="25">
        <f t="shared" si="3"/>
        <v>0</v>
      </c>
      <c r="M45" s="25">
        <f t="shared" si="4"/>
        <v>119.85</v>
      </c>
      <c r="N45" s="25">
        <f t="shared" si="5"/>
        <v>0</v>
      </c>
      <c r="O45" s="26">
        <f t="shared" si="6"/>
        <v>119.85</v>
      </c>
    </row>
    <row r="46" spans="1:15" ht="25.5">
      <c r="A46" s="96" t="s">
        <v>102</v>
      </c>
      <c r="B46" s="106" t="s">
        <v>87</v>
      </c>
      <c r="C46" s="86" t="s">
        <v>33</v>
      </c>
      <c r="D46" s="5">
        <v>9</v>
      </c>
      <c r="E46" s="23">
        <f>G46/F46</f>
        <v>7.687804878048781</v>
      </c>
      <c r="F46" s="22">
        <v>4.1</v>
      </c>
      <c r="G46" s="6">
        <v>31.52</v>
      </c>
      <c r="H46" s="6">
        <v>134.5</v>
      </c>
      <c r="I46" s="25">
        <v>0.95</v>
      </c>
      <c r="J46" s="24">
        <f>SUM(G46:I46)</f>
        <v>166.97</v>
      </c>
      <c r="K46" s="82">
        <f>ROUND(D46*E46,2)</f>
        <v>69.19</v>
      </c>
      <c r="L46" s="25">
        <f>ROUND(D46*G46,2)</f>
        <v>283.68</v>
      </c>
      <c r="M46" s="25">
        <f>ROUND(H46*D46,2)</f>
        <v>1210.5</v>
      </c>
      <c r="N46" s="25">
        <f>ROUND(D46*I46,2)</f>
        <v>8.55</v>
      </c>
      <c r="O46" s="26">
        <f>SUM(L46:N46)</f>
        <v>1502.73</v>
      </c>
    </row>
    <row r="47" spans="1:15" ht="36.75" customHeight="1">
      <c r="A47" s="96" t="s">
        <v>113</v>
      </c>
      <c r="B47" s="106" t="s">
        <v>112</v>
      </c>
      <c r="C47" s="86" t="s">
        <v>33</v>
      </c>
      <c r="D47" s="5">
        <v>6</v>
      </c>
      <c r="E47" s="23">
        <f>G47/F47</f>
        <v>28.04878048780488</v>
      </c>
      <c r="F47" s="22">
        <v>4.1</v>
      </c>
      <c r="G47" s="6">
        <v>115</v>
      </c>
      <c r="H47" s="6">
        <v>159</v>
      </c>
      <c r="I47" s="25">
        <v>1.7</v>
      </c>
      <c r="J47" s="24">
        <f>SUM(G47:I47)</f>
        <v>275.7</v>
      </c>
      <c r="K47" s="82">
        <f>ROUND(D47*E47,2)</f>
        <v>168.29</v>
      </c>
      <c r="L47" s="25">
        <f>ROUND(D47*G47,2)</f>
        <v>690</v>
      </c>
      <c r="M47" s="25">
        <f>ROUND(H47*D47,2)</f>
        <v>954</v>
      </c>
      <c r="N47" s="25">
        <f>ROUND(D47*I47,2)</f>
        <v>10.2</v>
      </c>
      <c r="O47" s="26">
        <f>SUM(L47:N47)</f>
        <v>1654.2</v>
      </c>
    </row>
    <row r="48" spans="1:15" ht="30.75" customHeight="1" thickBot="1">
      <c r="A48" s="96" t="s">
        <v>103</v>
      </c>
      <c r="B48" s="106" t="s">
        <v>107</v>
      </c>
      <c r="C48" s="5" t="s">
        <v>85</v>
      </c>
      <c r="D48" s="5">
        <v>1</v>
      </c>
      <c r="E48" s="23">
        <f>G48/F48</f>
        <v>0</v>
      </c>
      <c r="F48" s="22">
        <v>4.1</v>
      </c>
      <c r="G48" s="6">
        <v>0</v>
      </c>
      <c r="H48" s="6">
        <v>0</v>
      </c>
      <c r="I48" s="25">
        <v>2450</v>
      </c>
      <c r="J48" s="24">
        <f>SUM(G48:I48)</f>
        <v>2450</v>
      </c>
      <c r="K48" s="82">
        <f>ROUND(D48*E48,2)</f>
        <v>0</v>
      </c>
      <c r="L48" s="25">
        <f>ROUND(D48*G48,2)</f>
        <v>0</v>
      </c>
      <c r="M48" s="25">
        <f>ROUND(H48*D48,2)</f>
        <v>0</v>
      </c>
      <c r="N48" s="25">
        <f>ROUND(D48*I48,2)</f>
        <v>2450</v>
      </c>
      <c r="O48" s="26">
        <f>SUM(L48:N48)</f>
        <v>2450</v>
      </c>
    </row>
    <row r="49" spans="1:15" ht="13.5" customHeight="1" thickTop="1">
      <c r="A49" s="135" t="s">
        <v>56</v>
      </c>
      <c r="B49" s="136"/>
      <c r="C49" s="136"/>
      <c r="D49" s="136"/>
      <c r="E49" s="136"/>
      <c r="F49" s="136"/>
      <c r="G49" s="136"/>
      <c r="H49" s="136"/>
      <c r="I49" s="136"/>
      <c r="J49" s="136"/>
      <c r="K49" s="82">
        <f>SUM(K15:K48)</f>
        <v>2827.7100000000005</v>
      </c>
      <c r="L49" s="25">
        <f>SUM(L15:L48)</f>
        <v>11593.58</v>
      </c>
      <c r="M49" s="25">
        <f>SUM(M15:M48)</f>
        <v>13115.7</v>
      </c>
      <c r="N49" s="25">
        <f>SUM(N15:N48)</f>
        <v>2971.08</v>
      </c>
      <c r="O49" s="99">
        <f>SUM(O15:O48)</f>
        <v>27680.359999999997</v>
      </c>
    </row>
    <row r="50" spans="1:15" ht="15" customHeight="1">
      <c r="A50" s="131" t="s">
        <v>57</v>
      </c>
      <c r="B50" s="132"/>
      <c r="C50" s="132"/>
      <c r="D50" s="132"/>
      <c r="E50" s="132"/>
      <c r="F50" s="132"/>
      <c r="G50" s="132"/>
      <c r="H50" s="132"/>
      <c r="I50" s="132"/>
      <c r="J50" s="132"/>
      <c r="K50" s="83"/>
      <c r="L50" s="4"/>
      <c r="M50" s="25">
        <f>ROUND(M49*6%,2)</f>
        <v>786.94</v>
      </c>
      <c r="N50" s="4"/>
      <c r="O50" s="26">
        <f>M50</f>
        <v>786.94</v>
      </c>
    </row>
    <row r="51" spans="1:15" ht="17.25" customHeight="1" thickBot="1">
      <c r="A51" s="133" t="s">
        <v>56</v>
      </c>
      <c r="B51" s="134"/>
      <c r="C51" s="134"/>
      <c r="D51" s="134"/>
      <c r="E51" s="134"/>
      <c r="F51" s="134"/>
      <c r="G51" s="134"/>
      <c r="H51" s="134"/>
      <c r="I51" s="134"/>
      <c r="J51" s="134"/>
      <c r="K51" s="84">
        <f>ROUND(K49+K50,2)</f>
        <v>2827.71</v>
      </c>
      <c r="L51" s="80">
        <f>ROUND(L49+L50,2)</f>
        <v>11593.58</v>
      </c>
      <c r="M51" s="80">
        <f>ROUND(M49+M50,2)</f>
        <v>13902.64</v>
      </c>
      <c r="N51" s="80">
        <f>ROUND(N49+N50,2)</f>
        <v>2971.08</v>
      </c>
      <c r="O51" s="81">
        <f>ROUND(O49+O50,2)</f>
        <v>28467.3</v>
      </c>
    </row>
    <row r="52" ht="12.75">
      <c r="B52" s="105" t="s">
        <v>115</v>
      </c>
    </row>
    <row r="53" s="101" customFormat="1" ht="12.75">
      <c r="B53" s="101" t="s">
        <v>110</v>
      </c>
    </row>
    <row r="54" s="101" customFormat="1" ht="12.75"/>
    <row r="55" s="101" customFormat="1" ht="12.75">
      <c r="B55" s="101" t="s">
        <v>111</v>
      </c>
    </row>
    <row r="56" s="101" customFormat="1" ht="12.75"/>
  </sheetData>
  <sheetProtection/>
  <mergeCells count="13">
    <mergeCell ref="I4:O4"/>
    <mergeCell ref="A5:O5"/>
    <mergeCell ref="B11:B12"/>
    <mergeCell ref="E11:J11"/>
    <mergeCell ref="K11:O11"/>
    <mergeCell ref="H2:O2"/>
    <mergeCell ref="C11:C12"/>
    <mergeCell ref="D11:D12"/>
    <mergeCell ref="A10:I10"/>
    <mergeCell ref="A11:A12"/>
    <mergeCell ref="A50:J50"/>
    <mergeCell ref="A51:J51"/>
    <mergeCell ref="A49:J49"/>
  </mergeCells>
  <printOptions/>
  <pageMargins left="0.7874015748031497" right="0" top="0.984251968503937" bottom="0.984251968503937" header="0.5118110236220472" footer="0.5118110236220472"/>
  <pageSetup fitToHeight="0" fitToWidth="1" horizontalDpi="600" verticalDpi="600" orientation="landscape" paperSize="9" scale="82" r:id="rId1"/>
  <headerFooter alignWithMargins="0">
    <oddHeader>&amp;L&amp;9Tāme Nr. 1&amp;R&amp;9Marcienas    pagasta  pārvalde</oddHeader>
    <oddFooter>&amp;L&amp;"Arial,Italic"&amp;8Tāmēšanas sistēma būvniecībā © 2003-2009 Sabiedrība "D Kubs"&amp;R&amp;9Lappuse 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Sabiedrība "D Kubs"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Tāme</dc:title>
  <dc:subject/>
  <dc:creator>Tāmēšanas sistēma būvniecībā</dc:creator>
  <cp:keywords>Tāmēšanas sistēma būvniecībā</cp:keywords>
  <dc:description/>
  <cp:lastModifiedBy>Laima Liepiņa</cp:lastModifiedBy>
  <cp:lastPrinted>2015-12-01T09:30:56Z</cp:lastPrinted>
  <dcterms:created xsi:type="dcterms:W3CDTF">2003-10-14T17:22:54Z</dcterms:created>
  <dcterms:modified xsi:type="dcterms:W3CDTF">2015-12-01T09:31:39Z</dcterms:modified>
  <cp:category/>
  <cp:version/>
  <cp:contentType/>
  <cp:contentStatus/>
</cp:coreProperties>
</file>