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115" windowHeight="7815" activeTab="0"/>
  </bookViews>
  <sheets>
    <sheet name="Kopsavilkuma pa gadu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<sst xmlns="http://schemas.openxmlformats.org/spreadsheetml/2006/main" count="95" uniqueCount="95">
  <si>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>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</si>
  <si>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</si>
  <si>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</si>
  <si>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</si>
  <si>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</si>
  <si>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</si>
  <si>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</si>
  <si>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</si>
  <si>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</si>
  <si>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</si>
  <si>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</si>
  <si>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</si>
  <si>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</si>
  <si>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</si>
  <si>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KOPĀ</t>
  </si>
  <si>
    <t>Atbalsts uzņēmējdarbības uzsācējiem</t>
  </si>
  <si>
    <t>Madona var labāk</t>
  </si>
  <si>
    <t>Dalība Start up izstādē „The Business Show 2014"</t>
  </si>
  <si>
    <t>Madona var labāk (biznesa ideju konkurss ar balvām)</t>
  </si>
  <si>
    <t>Atbalsts nodarbinātībai</t>
  </si>
  <si>
    <t>Jauniešu nodarbinātības projekts 2015.gada vasara</t>
  </si>
  <si>
    <t>Karjeras dienas 2015</t>
  </si>
  <si>
    <t>Atbalsts "Ražots Madonas novadā"</t>
  </si>
  <si>
    <t>Atbalsts dalībai vietējās un starptautiskās izstādēs</t>
  </si>
  <si>
    <t>Vietējo ražotāju mārketinga aktivitātes</t>
  </si>
  <si>
    <t>Kautuves projekts</t>
  </si>
  <si>
    <t>Mācības</t>
  </si>
  <si>
    <t>Jaunajiem uzņēmējiem</t>
  </si>
  <si>
    <t>Grāmatvedība uzņēmumu īpašniekiem</t>
  </si>
  <si>
    <t>Izglītība darba tirgum</t>
  </si>
  <si>
    <t>Programmēšanas apmācības programma Madonā</t>
  </si>
  <si>
    <t>Jaunu izglītības programmu ieviešana Madonā</t>
  </si>
  <si>
    <t>Pasākumi uzņēmējiem</t>
  </si>
  <si>
    <t>Uzņēmēju forums 2015</t>
  </si>
  <si>
    <t>Uzņēmēju sporta spēles 2015</t>
  </si>
  <si>
    <t>Uzņēmēju Ziemassvētku balle</t>
  </si>
  <si>
    <t>Uzņēmējdienas 2015</t>
  </si>
  <si>
    <t>Pasākumi tūristu piesaistei</t>
  </si>
  <si>
    <t>Gaiziņkalna ziemas festivāls</t>
  </si>
  <si>
    <t>Muzeja nakts 2015</t>
  </si>
  <si>
    <t>Ziemassvētku tirdziņš 2015</t>
  </si>
  <si>
    <t>Melleņu lasīšanas čempionāts Jāņkalnos</t>
  </si>
  <si>
    <t>Tūrisma velomaratons</t>
  </si>
  <si>
    <t>Iekod Madonā</t>
  </si>
  <si>
    <t>Laivošanas tūre pa Aivieksti</t>
  </si>
  <si>
    <t>Tūrisma informācijas materiāli</t>
  </si>
  <si>
    <t>Tūrisma buklets</t>
  </si>
  <si>
    <t>Zīmju atjaunošana (4 zīmes pie Madonas, 3 stendi Madonā, 5 zīmes uz ceļiem)</t>
  </si>
  <si>
    <t>Norādes uz ceļiem</t>
  </si>
  <si>
    <t>Finansējums sadarbības pasākumiem, info materiāliem</t>
  </si>
  <si>
    <t>Tūrisma popularizēšanas kampaņas</t>
  </si>
  <si>
    <t>"Latvijas ziemas galvaspilsēta"- mārketinga akcija</t>
  </si>
  <si>
    <t>Balttour 2015</t>
  </si>
  <si>
    <t>Rudens Teiču purvā</t>
  </si>
  <si>
    <t>Dalība asociācijās</t>
  </si>
  <si>
    <t>Dalība "Vidzemes tūrisma asociācijā"</t>
  </si>
  <si>
    <t>Dalība "Latvijas tūrisma informācijas centru asociācijā"</t>
  </si>
  <si>
    <t>Infrastruktūras uzturēšana</t>
  </si>
  <si>
    <t>Gaiziņkalna apkārtnes uzturēšana</t>
  </si>
  <si>
    <t>Līdzfinansējums Lubānas TIC funkciju veikšanai</t>
  </si>
  <si>
    <t>Lubānas TIC</t>
  </si>
  <si>
    <t>Saimnieciskie izdevumi</t>
  </si>
  <si>
    <t>TIC apkārtnes labiekārtošana (norādes, soliņi, kartes)</t>
  </si>
  <si>
    <t>Citi izdevumi</t>
  </si>
  <si>
    <t>Suvenīru sortimenta iegāde tirdzniecībai. Vienota piedāvājuma izstrāde.</t>
  </si>
  <si>
    <t>Līdzekļi neparedzētiem pasākumiem.</t>
  </si>
  <si>
    <t>11.</t>
  </si>
  <si>
    <t>AKTIVITĀTES</t>
  </si>
  <si>
    <t>Komandējumi, degviela, kancelejas preces un citi saimnieciskie</t>
  </si>
  <si>
    <t>Mājražotājiem</t>
  </si>
  <si>
    <t>Tourest 2015</t>
  </si>
  <si>
    <t>Sniega diena 2015 Lubāna ezerā</t>
  </si>
  <si>
    <t>Nodaļas mārketinga materiāli, tulkojumi</t>
  </si>
  <si>
    <t>Apmācību kurss gidiem</t>
  </si>
  <si>
    <t>Nodaļas darbinieku apmācība, dalība semināros, pieredzes apmaiņas braucienos</t>
  </si>
  <si>
    <t>Atbalsts SMU</t>
  </si>
  <si>
    <t>Izaicinājumu pārgājiens (Lubānas MIC)</t>
  </si>
  <si>
    <t>Dalība Latvija360.lv platformā</t>
  </si>
  <si>
    <t>Biznesa plāns</t>
  </si>
  <si>
    <t>Moldovas delegācijas uzņemšana, sadarbības līguma noslēgšana</t>
  </si>
  <si>
    <t>Uzņēmēju pieredzes apmaiņas brauciens uz Moldovu</t>
  </si>
  <si>
    <t>Sadarbība ar augstskolām</t>
  </si>
  <si>
    <t>pasaules tūrisma dienas pasākums - "Aronas pagasta ekspedīcija"</t>
  </si>
  <si>
    <t>Kartupeļu svētki</t>
  </si>
  <si>
    <t>Interneta karšu pārlūka abonēšana</t>
  </si>
  <si>
    <t>Klientu un sarunu vadība</t>
  </si>
  <si>
    <t>Piešķirtais 2015</t>
  </si>
  <si>
    <t>Grozītais 2015</t>
  </si>
  <si>
    <t>Infrastruktūra Lubānas TIC</t>
  </si>
  <si>
    <t>Pielikums</t>
  </si>
  <si>
    <t xml:space="preserve">Madonas novada </t>
  </si>
  <si>
    <t>pašvaldības domes 17.11.2015.</t>
  </si>
  <si>
    <t>lēmumumam Nr.690 (prot.Nr.24, 58.p.)</t>
  </si>
  <si>
    <t>Uzņēmējdarbības un tūrisma attīstības nodaļas vadītājs</t>
  </si>
  <si>
    <t>R.Hačatrjans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</si>
</sst>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[$€-2]\ * #,##0.00_-;\-[$€-2]\ * #,##0.00_-;_-[$€-2]\ * &quot;-&quot;??_-;_-@_-"/>
    <numFmt numFmtId="171" formatCode="&quot;Ls&quot;\ #,##0.00"/>
    <numFmt numFmtId="172" formatCode="[$€-426]\ #,##0.00"/>
    <numFmt numFmtId="173" formatCode="#,##0.00_ ;[Red]\-#,##0.00\ "/>
    <numFmt numFmtId="174" formatCode="_-[$Ls-426]\ * #,##0.00_-;\-[$Ls-426]\ * #,##0.00_-;_-[$Ls-426]\ 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9" fillId="0" borderId="0" xfId="0" applyFont="1" applyFill="1" applyAlignment="1">
      <alignment wrapText="1"/>
    </xf>
    <xf numFmtId="170" fontId="39" fillId="0" borderId="0" xfId="0" applyNumberFormat="1" applyFont="1" applyFill="1" applyAlignment="1">
      <alignment wrapText="1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wrapText="1"/>
    </xf>
    <xf numFmtId="170" fontId="42" fillId="0" borderId="0" xfId="0" applyNumberFormat="1" applyFont="1" applyFill="1" applyAlignment="1">
      <alignment wrapText="1"/>
    </xf>
    <xf numFmtId="0" fontId="42" fillId="0" borderId="0" xfId="0" applyFont="1" applyFill="1" applyAlignment="1">
      <alignment/>
    </xf>
    <xf numFmtId="170" fontId="42" fillId="0" borderId="0" xfId="0" applyNumberFormat="1" applyFont="1" applyFill="1" applyAlignment="1">
      <alignment horizontal="center" wrapText="1"/>
    </xf>
    <xf numFmtId="170" fontId="42" fillId="0" borderId="10" xfId="0" applyNumberFormat="1" applyFont="1" applyFill="1" applyBorder="1" applyAlignment="1">
      <alignment horizont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170" fontId="41" fillId="0" borderId="11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wrapText="1"/>
    </xf>
    <xf numFmtId="170" fontId="42" fillId="33" borderId="11" xfId="0" applyNumberFormat="1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wrapText="1"/>
    </xf>
    <xf numFmtId="170" fontId="42" fillId="0" borderId="11" xfId="0" applyNumberFormat="1" applyFont="1" applyFill="1" applyBorder="1" applyAlignment="1">
      <alignment vertical="center" wrapText="1"/>
    </xf>
    <xf numFmtId="172" fontId="42" fillId="0" borderId="11" xfId="0" applyNumberFormat="1" applyFont="1" applyFill="1" applyBorder="1" applyAlignment="1">
      <alignment vertical="center"/>
    </xf>
    <xf numFmtId="0" fontId="42" fillId="33" borderId="11" xfId="0" applyFont="1" applyFill="1" applyBorder="1" applyAlignment="1">
      <alignment/>
    </xf>
    <xf numFmtId="170" fontId="42" fillId="33" borderId="11" xfId="0" applyNumberFormat="1" applyFont="1" applyFill="1" applyBorder="1" applyAlignment="1">
      <alignment vertical="center"/>
    </xf>
    <xf numFmtId="0" fontId="42" fillId="0" borderId="11" xfId="0" applyFont="1" applyFill="1" applyBorder="1" applyAlignment="1">
      <alignment horizontal="left"/>
    </xf>
    <xf numFmtId="170" fontId="42" fillId="0" borderId="11" xfId="0" applyNumberFormat="1" applyFont="1" applyFill="1" applyBorder="1" applyAlignment="1">
      <alignment horizontal="left" vertical="center"/>
    </xf>
    <xf numFmtId="172" fontId="42" fillId="0" borderId="11" xfId="0" applyNumberFormat="1" applyFont="1" applyFill="1" applyBorder="1" applyAlignment="1">
      <alignment horizontal="right" vertical="center"/>
    </xf>
    <xf numFmtId="0" fontId="42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left" vertical="center" wrapText="1"/>
    </xf>
    <xf numFmtId="170" fontId="42" fillId="0" borderId="11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vertical="center" wrapText="1"/>
    </xf>
    <xf numFmtId="172" fontId="22" fillId="0" borderId="11" xfId="0" applyNumberFormat="1" applyFont="1" applyFill="1" applyBorder="1" applyAlignment="1">
      <alignment vertical="center"/>
    </xf>
    <xf numFmtId="0" fontId="41" fillId="0" borderId="11" xfId="0" applyFont="1" applyFill="1" applyBorder="1" applyAlignment="1">
      <alignment wrapText="1"/>
    </xf>
    <xf numFmtId="170" fontId="41" fillId="0" borderId="11" xfId="0" applyNumberFormat="1" applyFont="1" applyFill="1" applyBorder="1" applyAlignment="1">
      <alignment vertical="center" wrapText="1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zoomScale="70" zoomScaleNormal="70" zoomScalePageLayoutView="0" workbookViewId="0" topLeftCell="A1">
      <pane ySplit="5" topLeftCell="A41" activePane="bottomLeft" state="frozen"/>
      <selection pane="topLeft" activeCell="A1" sqref="A1"/>
      <selection pane="bottomLeft" activeCell="G80" sqref="G80"/>
    </sheetView>
  </sheetViews>
  <sheetFormatPr defaultColWidth="9.140625" defaultRowHeight="15"/>
  <cols>
    <col min="1" max="1" width="9.140625" style="2" customWidth="1"/>
    <col min="2" max="2" width="87.00390625" style="3" customWidth="1"/>
    <col min="3" max="3" width="18.57421875" style="4" customWidth="1"/>
    <col min="4" max="4" width="18.57421875" style="1" customWidth="1"/>
    <col min="5" max="16384" width="9.140625" style="1" customWidth="1"/>
  </cols>
  <sheetData>
    <row r="1" spans="1:4" ht="18.75">
      <c r="A1" s="5"/>
      <c r="B1" s="6"/>
      <c r="C1" s="7" t="s">
        <v>89</v>
      </c>
      <c r="D1" s="8"/>
    </row>
    <row r="2" spans="1:4" ht="37.5" customHeight="1">
      <c r="A2" s="5"/>
      <c r="B2" s="6"/>
      <c r="C2" s="9" t="s">
        <v>90</v>
      </c>
      <c r="D2" s="9"/>
    </row>
    <row r="3" spans="1:4" ht="23.25" customHeight="1">
      <c r="A3" s="5"/>
      <c r="B3" s="6"/>
      <c r="C3" s="9" t="s">
        <v>91</v>
      </c>
      <c r="D3" s="9"/>
    </row>
    <row r="4" spans="1:4" ht="33" customHeight="1">
      <c r="A4" s="5"/>
      <c r="B4" s="6"/>
      <c r="C4" s="10" t="s">
        <v>92</v>
      </c>
      <c r="D4" s="10"/>
    </row>
    <row r="5" spans="1:4" ht="41.25" customHeight="1">
      <c r="A5" s="11" t="s">
        <v>0</v>
      </c>
      <c r="B5" s="12" t="s">
        <v>67</v>
      </c>
      <c r="C5" s="13" t="s">
        <v>86</v>
      </c>
      <c r="D5" s="12" t="s">
        <v>87</v>
      </c>
    </row>
    <row r="6" spans="1:4" ht="18.75">
      <c r="A6" s="14" t="s">
        <v>1</v>
      </c>
      <c r="B6" s="15" t="s">
        <v>15</v>
      </c>
      <c r="C6" s="16">
        <f>SUM(C7:C10)</f>
        <v>58500</v>
      </c>
      <c r="D6" s="16">
        <f>SUM(D7:D10)</f>
        <v>45688.72</v>
      </c>
    </row>
    <row r="7" spans="1:4" ht="18.75">
      <c r="A7" s="17"/>
      <c r="B7" s="18" t="s">
        <v>16</v>
      </c>
      <c r="C7" s="19">
        <v>40000</v>
      </c>
      <c r="D7" s="20">
        <v>45000</v>
      </c>
    </row>
    <row r="8" spans="1:4" ht="18.75">
      <c r="A8" s="17"/>
      <c r="B8" s="18" t="s">
        <v>17</v>
      </c>
      <c r="C8" s="19">
        <v>5000</v>
      </c>
      <c r="D8" s="20"/>
    </row>
    <row r="9" spans="1:4" ht="18.75">
      <c r="A9" s="17"/>
      <c r="B9" s="18" t="s">
        <v>75</v>
      </c>
      <c r="C9" s="19">
        <v>12000</v>
      </c>
      <c r="D9" s="20">
        <f>129.47+65+96.8+48.99+75+136.73+136.73</f>
        <v>688.72</v>
      </c>
    </row>
    <row r="10" spans="1:4" ht="18.75">
      <c r="A10" s="17"/>
      <c r="B10" s="18" t="s">
        <v>18</v>
      </c>
      <c r="C10" s="19">
        <v>1500</v>
      </c>
      <c r="D10" s="20"/>
    </row>
    <row r="11" spans="1:4" ht="18.75">
      <c r="A11" s="14" t="s">
        <v>2</v>
      </c>
      <c r="B11" s="15" t="s">
        <v>19</v>
      </c>
      <c r="C11" s="16">
        <f>SUM(C12:C13)</f>
        <v>13500</v>
      </c>
      <c r="D11" s="16">
        <f>SUM(D12:D13)</f>
        <v>11880</v>
      </c>
    </row>
    <row r="12" spans="1:4" ht="15.75" customHeight="1">
      <c r="A12" s="17"/>
      <c r="B12" s="18" t="s">
        <v>20</v>
      </c>
      <c r="C12" s="19">
        <v>13000</v>
      </c>
      <c r="D12" s="20">
        <v>11880</v>
      </c>
    </row>
    <row r="13" spans="1:4" ht="18.75">
      <c r="A13" s="17"/>
      <c r="B13" s="18" t="s">
        <v>21</v>
      </c>
      <c r="C13" s="19">
        <v>500</v>
      </c>
      <c r="D13" s="20"/>
    </row>
    <row r="14" spans="1:4" ht="18.75">
      <c r="A14" s="14" t="s">
        <v>3</v>
      </c>
      <c r="B14" s="15" t="s">
        <v>22</v>
      </c>
      <c r="C14" s="16">
        <f>SUM(C15:C17)</f>
        <v>10500</v>
      </c>
      <c r="D14" s="16">
        <f>SUM(D15:D17)</f>
        <v>10863.929999999998</v>
      </c>
    </row>
    <row r="15" spans="1:4" ht="18.75">
      <c r="A15" s="17"/>
      <c r="B15" s="18" t="s">
        <v>23</v>
      </c>
      <c r="C15" s="19">
        <v>5000</v>
      </c>
      <c r="D15" s="20">
        <f>718.74+250+2882.04+635.25+1817.96+1399.97</f>
        <v>7703.96</v>
      </c>
    </row>
    <row r="16" spans="1:4" ht="18.75">
      <c r="A16" s="17"/>
      <c r="B16" s="18" t="s">
        <v>24</v>
      </c>
      <c r="C16" s="19">
        <v>3000</v>
      </c>
      <c r="D16" s="20">
        <f>38.6+49.76+20.93+24.5+1200+205.53+90.75+235.8+94.38+72.6+48.4</f>
        <v>2081.25</v>
      </c>
    </row>
    <row r="17" spans="1:4" ht="18.75">
      <c r="A17" s="17"/>
      <c r="B17" s="18" t="s">
        <v>25</v>
      </c>
      <c r="C17" s="19">
        <v>2500</v>
      </c>
      <c r="D17" s="20">
        <f>9.82+471.9+47+385+165</f>
        <v>1078.72</v>
      </c>
    </row>
    <row r="18" spans="1:4" ht="18.75">
      <c r="A18" s="14" t="s">
        <v>4</v>
      </c>
      <c r="B18" s="15" t="s">
        <v>26</v>
      </c>
      <c r="C18" s="16">
        <f>SUM(C19:C24)</f>
        <v>3700</v>
      </c>
      <c r="D18" s="16">
        <f>SUM(D19:D24)</f>
        <v>4453.389999999999</v>
      </c>
    </row>
    <row r="19" spans="1:4" ht="18.75">
      <c r="A19" s="17"/>
      <c r="B19" s="18" t="s">
        <v>27</v>
      </c>
      <c r="C19" s="19">
        <v>1200</v>
      </c>
      <c r="D19" s="20">
        <f>1000+18.48+267.89</f>
        <v>1286.37</v>
      </c>
    </row>
    <row r="20" spans="1:4" ht="18.75">
      <c r="A20" s="17"/>
      <c r="B20" s="18" t="s">
        <v>78</v>
      </c>
      <c r="C20" s="19">
        <v>1000</v>
      </c>
      <c r="D20" s="20">
        <f>180+148.32+950</f>
        <v>1278.32</v>
      </c>
    </row>
    <row r="21" spans="1:4" ht="18.75">
      <c r="A21" s="17"/>
      <c r="B21" s="18" t="s">
        <v>85</v>
      </c>
      <c r="C21" s="19"/>
      <c r="D21" s="20">
        <v>600</v>
      </c>
    </row>
    <row r="22" spans="1:4" ht="18.75">
      <c r="A22" s="17"/>
      <c r="B22" s="18" t="s">
        <v>28</v>
      </c>
      <c r="C22" s="19">
        <v>700</v>
      </c>
      <c r="D22" s="20"/>
    </row>
    <row r="23" spans="1:4" ht="18.75">
      <c r="A23" s="17"/>
      <c r="B23" s="18" t="s">
        <v>69</v>
      </c>
      <c r="C23" s="19"/>
      <c r="D23" s="20">
        <f>844.72+130+196.47</f>
        <v>1171.19</v>
      </c>
    </row>
    <row r="24" spans="1:4" ht="18.75">
      <c r="A24" s="17"/>
      <c r="B24" s="18" t="s">
        <v>73</v>
      </c>
      <c r="C24" s="19">
        <v>800</v>
      </c>
      <c r="D24" s="20">
        <f>37.5+80.01</f>
        <v>117.51</v>
      </c>
    </row>
    <row r="25" spans="1:4" ht="18.75">
      <c r="A25" s="14" t="s">
        <v>5</v>
      </c>
      <c r="B25" s="15" t="s">
        <v>29</v>
      </c>
      <c r="C25" s="16">
        <f>SUM(C26:C28)</f>
        <v>6500</v>
      </c>
      <c r="D25" s="16">
        <f>SUM(D26:D28)</f>
        <v>7612.75</v>
      </c>
    </row>
    <row r="26" spans="1:4" ht="18.75">
      <c r="A26" s="17"/>
      <c r="B26" s="18" t="s">
        <v>30</v>
      </c>
      <c r="C26" s="19">
        <v>5000</v>
      </c>
      <c r="D26" s="20">
        <f>300.38+1026.28+1032+1032+54.45+1032+585.64</f>
        <v>5062.75</v>
      </c>
    </row>
    <row r="27" spans="1:4" ht="18.75">
      <c r="A27" s="17"/>
      <c r="B27" s="18" t="s">
        <v>31</v>
      </c>
      <c r="C27" s="19">
        <v>1500</v>
      </c>
      <c r="D27" s="20"/>
    </row>
    <row r="28" spans="1:4" ht="18.75">
      <c r="A28" s="17"/>
      <c r="B28" s="18" t="s">
        <v>81</v>
      </c>
      <c r="C28" s="19"/>
      <c r="D28" s="20">
        <v>2550</v>
      </c>
    </row>
    <row r="29" spans="1:4" ht="18.75">
      <c r="A29" s="14" t="s">
        <v>6</v>
      </c>
      <c r="B29" s="21" t="s">
        <v>32</v>
      </c>
      <c r="C29" s="22">
        <f>SUM(C30:C34)</f>
        <v>10000</v>
      </c>
      <c r="D29" s="22">
        <f>SUM(D30:D34)</f>
        <v>13609.71</v>
      </c>
    </row>
    <row r="30" spans="1:4" ht="18.75">
      <c r="A30" s="17"/>
      <c r="B30" s="23" t="s">
        <v>33</v>
      </c>
      <c r="C30" s="24">
        <v>1500</v>
      </c>
      <c r="D30" s="25">
        <f>333.8+78.65</f>
        <v>412.45000000000005</v>
      </c>
    </row>
    <row r="31" spans="1:4" ht="18.75">
      <c r="A31" s="17"/>
      <c r="B31" s="26" t="s">
        <v>34</v>
      </c>
      <c r="C31" s="19">
        <v>3000</v>
      </c>
      <c r="D31" s="20">
        <f>60.5+18.15+271.04+79.57+60.9+77.44+341.78+371.8+100+100+75+617.1+401.86+100+54.45+18.15+250+200+1400+350</f>
        <v>4947.74</v>
      </c>
    </row>
    <row r="32" spans="1:4" ht="18.75">
      <c r="A32" s="17"/>
      <c r="B32" s="26" t="s">
        <v>80</v>
      </c>
      <c r="C32" s="19"/>
      <c r="D32" s="20">
        <f>2195.52+49+450+225+330</f>
        <v>3249.52</v>
      </c>
    </row>
    <row r="33" spans="1:4" ht="15.75" customHeight="1">
      <c r="A33" s="17"/>
      <c r="B33" s="27" t="s">
        <v>35</v>
      </c>
      <c r="C33" s="28">
        <v>1500</v>
      </c>
      <c r="D33" s="20">
        <v>0</v>
      </c>
    </row>
    <row r="34" spans="1:4" ht="18.75">
      <c r="A34" s="17"/>
      <c r="B34" s="26" t="s">
        <v>36</v>
      </c>
      <c r="C34" s="19">
        <v>4000</v>
      </c>
      <c r="D34" s="20">
        <v>5000</v>
      </c>
    </row>
    <row r="35" spans="1:4" ht="18.75">
      <c r="A35" s="14" t="s">
        <v>7</v>
      </c>
      <c r="B35" s="29" t="s">
        <v>37</v>
      </c>
      <c r="C35" s="16">
        <f>SUM(C36:C45)</f>
        <v>12200</v>
      </c>
      <c r="D35" s="16">
        <f>SUM(D36:D45)</f>
        <v>27814.42</v>
      </c>
    </row>
    <row r="36" spans="1:4" ht="18.75">
      <c r="A36" s="17"/>
      <c r="B36" s="26" t="s">
        <v>38</v>
      </c>
      <c r="C36" s="19">
        <v>4000</v>
      </c>
      <c r="D36" s="20">
        <f>313.39+200.86+164.56+284.35+60.5+67.76+92.12+379.03+63.28+82.28+65.34+910+356.95+178.58+4.34+423.5+150+263.14+463.99+84.7+1452+302.98+250+398.33+395.67+615.25+200+199.65+3500+75+300+350+400+888</f>
        <v>13935.55</v>
      </c>
    </row>
    <row r="37" spans="1:4" ht="18.75">
      <c r="A37" s="17"/>
      <c r="B37" s="26" t="s">
        <v>71</v>
      </c>
      <c r="C37" s="19">
        <v>1000</v>
      </c>
      <c r="D37" s="20">
        <v>987.6</v>
      </c>
    </row>
    <row r="38" spans="1:4" ht="18.75">
      <c r="A38" s="17"/>
      <c r="B38" s="26" t="s">
        <v>39</v>
      </c>
      <c r="C38" s="19">
        <v>1200</v>
      </c>
      <c r="D38" s="20">
        <f>25+76.23+73.69+102.85</f>
        <v>277.77</v>
      </c>
    </row>
    <row r="39" spans="1:4" ht="18.75">
      <c r="A39" s="17"/>
      <c r="B39" s="26" t="s">
        <v>40</v>
      </c>
      <c r="C39" s="19">
        <v>3000</v>
      </c>
      <c r="D39" s="20">
        <v>7500</v>
      </c>
    </row>
    <row r="40" spans="1:4" ht="18.75">
      <c r="A40" s="17"/>
      <c r="B40" s="26" t="s">
        <v>41</v>
      </c>
      <c r="C40" s="19">
        <v>400</v>
      </c>
      <c r="D40" s="30">
        <f>78.65+67.76+30+300+550+380+1600</f>
        <v>3006.41</v>
      </c>
    </row>
    <row r="41" spans="1:4" ht="18.75">
      <c r="A41" s="17"/>
      <c r="B41" s="26" t="s">
        <v>42</v>
      </c>
      <c r="C41" s="19">
        <v>800</v>
      </c>
      <c r="D41" s="20">
        <f>108.9+39.55+160+60+164</f>
        <v>532.45</v>
      </c>
    </row>
    <row r="42" spans="1:4" ht="18.75">
      <c r="A42" s="17"/>
      <c r="B42" s="26" t="s">
        <v>43</v>
      </c>
      <c r="C42" s="19">
        <v>1000</v>
      </c>
      <c r="D42" s="20">
        <v>72.6</v>
      </c>
    </row>
    <row r="43" spans="1:4" ht="18.75">
      <c r="A43" s="17"/>
      <c r="B43" s="26" t="s">
        <v>82</v>
      </c>
      <c r="C43" s="19"/>
      <c r="D43" s="20">
        <v>100</v>
      </c>
    </row>
    <row r="44" spans="1:4" ht="18.75">
      <c r="A44" s="17"/>
      <c r="B44" s="26" t="s">
        <v>83</v>
      </c>
      <c r="C44" s="19"/>
      <c r="D44" s="20">
        <f>60.5+82.28+480+72+121+175.45+27+65+250+68.81</f>
        <v>1402.04</v>
      </c>
    </row>
    <row r="45" spans="1:4" ht="18.75">
      <c r="A45" s="17"/>
      <c r="B45" s="26" t="s">
        <v>44</v>
      </c>
      <c r="C45" s="19">
        <v>800</v>
      </c>
      <c r="D45" s="20"/>
    </row>
    <row r="46" spans="1:4" ht="18.75">
      <c r="A46" s="14" t="s">
        <v>8</v>
      </c>
      <c r="B46" s="29" t="s">
        <v>45</v>
      </c>
      <c r="C46" s="16">
        <f>SUM(C47:C52)</f>
        <v>16500</v>
      </c>
      <c r="D46" s="16">
        <f>SUM(D47:D52)</f>
        <v>8395.54</v>
      </c>
    </row>
    <row r="47" spans="1:4" ht="18.75">
      <c r="A47" s="17"/>
      <c r="B47" s="26" t="s">
        <v>46</v>
      </c>
      <c r="C47" s="19">
        <v>6000</v>
      </c>
      <c r="D47" s="20">
        <v>6000</v>
      </c>
    </row>
    <row r="48" spans="1:4" ht="18.75">
      <c r="A48" s="17"/>
      <c r="B48" s="26" t="s">
        <v>47</v>
      </c>
      <c r="C48" s="19">
        <v>8000</v>
      </c>
      <c r="D48" s="20">
        <f>487.63</f>
        <v>487.63</v>
      </c>
    </row>
    <row r="49" spans="1:4" ht="18.75">
      <c r="A49" s="17"/>
      <c r="B49" s="26" t="s">
        <v>48</v>
      </c>
      <c r="C49" s="19">
        <v>1500</v>
      </c>
      <c r="D49" s="20">
        <v>493.5</v>
      </c>
    </row>
    <row r="50" spans="1:4" ht="18.75">
      <c r="A50" s="17"/>
      <c r="B50" s="26" t="s">
        <v>77</v>
      </c>
      <c r="C50" s="19"/>
      <c r="D50" s="20">
        <v>1276.65</v>
      </c>
    </row>
    <row r="51" spans="1:4" ht="18.75">
      <c r="A51" s="17"/>
      <c r="B51" s="26" t="s">
        <v>84</v>
      </c>
      <c r="C51" s="19"/>
      <c r="D51" s="20">
        <f>34.44*4</f>
        <v>137.76</v>
      </c>
    </row>
    <row r="52" spans="1:4" ht="18.75">
      <c r="A52" s="17"/>
      <c r="B52" s="26" t="s">
        <v>49</v>
      </c>
      <c r="C52" s="19">
        <v>1000</v>
      </c>
      <c r="D52" s="20"/>
    </row>
    <row r="53" spans="1:4" ht="18.75">
      <c r="A53" s="14" t="s">
        <v>9</v>
      </c>
      <c r="B53" s="29" t="s">
        <v>50</v>
      </c>
      <c r="C53" s="16">
        <f>SUM(C54:C58)</f>
        <v>15200</v>
      </c>
      <c r="D53" s="16">
        <f>SUM(D54:D58)</f>
        <v>18325.18</v>
      </c>
    </row>
    <row r="54" spans="1:4" ht="18.75">
      <c r="A54" s="17"/>
      <c r="B54" s="26" t="s">
        <v>51</v>
      </c>
      <c r="C54" s="19">
        <v>10000</v>
      </c>
      <c r="D54" s="20">
        <v>15000</v>
      </c>
    </row>
    <row r="55" spans="1:4" ht="18.75">
      <c r="A55" s="17"/>
      <c r="B55" s="26" t="s">
        <v>52</v>
      </c>
      <c r="C55" s="19">
        <v>4000</v>
      </c>
      <c r="D55" s="20">
        <f>37.41+180+32.07+87.12+20+40+114.95+105.1+54.54+1498.99+505</f>
        <v>2675.18</v>
      </c>
    </row>
    <row r="56" spans="1:4" ht="18.75">
      <c r="A56" s="17"/>
      <c r="B56" s="26" t="s">
        <v>70</v>
      </c>
      <c r="C56" s="19"/>
      <c r="D56" s="20">
        <v>300</v>
      </c>
    </row>
    <row r="57" spans="1:4" ht="18.75">
      <c r="A57" s="17"/>
      <c r="B57" s="26" t="s">
        <v>76</v>
      </c>
      <c r="C57" s="19"/>
      <c r="D57" s="20">
        <v>350</v>
      </c>
    </row>
    <row r="58" spans="1:4" ht="18.75">
      <c r="A58" s="17"/>
      <c r="B58" s="26" t="s">
        <v>53</v>
      </c>
      <c r="C58" s="19">
        <v>1200</v>
      </c>
      <c r="D58" s="20"/>
    </row>
    <row r="59" spans="1:4" ht="18.75">
      <c r="A59" s="14" t="s">
        <v>10</v>
      </c>
      <c r="B59" s="29" t="s">
        <v>54</v>
      </c>
      <c r="C59" s="16">
        <f>SUM(C60:C61)</f>
        <v>1235</v>
      </c>
      <c r="D59" s="16">
        <f>SUM(D60:D61)</f>
        <v>777.6</v>
      </c>
    </row>
    <row r="60" spans="1:4" ht="18.75">
      <c r="A60" s="17"/>
      <c r="B60" s="26" t="s">
        <v>55</v>
      </c>
      <c r="C60" s="19">
        <v>1200</v>
      </c>
      <c r="D60" s="20">
        <v>777.6</v>
      </c>
    </row>
    <row r="61" spans="1:4" ht="18.75">
      <c r="A61" s="17"/>
      <c r="B61" s="26" t="s">
        <v>56</v>
      </c>
      <c r="C61" s="19">
        <v>35</v>
      </c>
      <c r="D61" s="20"/>
    </row>
    <row r="62" spans="1:4" ht="18.75">
      <c r="A62" s="14" t="s">
        <v>66</v>
      </c>
      <c r="B62" s="29" t="s">
        <v>57</v>
      </c>
      <c r="C62" s="16">
        <f>SUM(C63)</f>
        <v>8000</v>
      </c>
      <c r="D62" s="16">
        <f>SUM(D63)</f>
        <v>8130.3</v>
      </c>
    </row>
    <row r="63" spans="1:4" ht="18.75">
      <c r="A63" s="17"/>
      <c r="B63" s="26" t="s">
        <v>58</v>
      </c>
      <c r="C63" s="19">
        <v>8000</v>
      </c>
      <c r="D63" s="20">
        <f>350+3968.8+1936+544.5+847+484</f>
        <v>8130.3</v>
      </c>
    </row>
    <row r="64" spans="1:4" ht="18.75">
      <c r="A64" s="14" t="s">
        <v>11</v>
      </c>
      <c r="B64" s="29" t="s">
        <v>60</v>
      </c>
      <c r="C64" s="16">
        <f>SUM(C65)</f>
        <v>11000</v>
      </c>
      <c r="D64" s="16">
        <f>SUM(D65:D66)</f>
        <v>11924.5</v>
      </c>
    </row>
    <row r="65" spans="1:4" ht="18.75">
      <c r="A65" s="17"/>
      <c r="B65" s="26" t="s">
        <v>59</v>
      </c>
      <c r="C65" s="19">
        <v>11000</v>
      </c>
      <c r="D65" s="20">
        <f>2641.5+2641.5+2641.5</f>
        <v>7924.5</v>
      </c>
    </row>
    <row r="66" spans="1:4" ht="18.75">
      <c r="A66" s="17"/>
      <c r="B66" s="26" t="s">
        <v>88</v>
      </c>
      <c r="C66" s="19"/>
      <c r="D66" s="20">
        <v>4000</v>
      </c>
    </row>
    <row r="67" spans="1:4" ht="18.75">
      <c r="A67" s="14" t="s">
        <v>12</v>
      </c>
      <c r="B67" s="29" t="s">
        <v>61</v>
      </c>
      <c r="C67" s="16">
        <f>SUM(C68:C69)</f>
        <v>6500</v>
      </c>
      <c r="D67" s="16">
        <f>SUM(D68:D69)</f>
        <v>2822.65</v>
      </c>
    </row>
    <row r="68" spans="1:4" ht="18.75">
      <c r="A68" s="17"/>
      <c r="B68" s="26" t="s">
        <v>62</v>
      </c>
      <c r="C68" s="19">
        <v>2500</v>
      </c>
      <c r="D68" s="20">
        <f>675.6</f>
        <v>675.6</v>
      </c>
    </row>
    <row r="69" spans="1:4" ht="18.75">
      <c r="A69" s="17"/>
      <c r="B69" s="26" t="s">
        <v>68</v>
      </c>
      <c r="C69" s="19">
        <v>4000</v>
      </c>
      <c r="D69" s="20">
        <f>214.11+194.59+161.28+181.5+11.27+114+82.71+60.5+13.5+18.32+17.6+28.14+17.26+207+5.27+820</f>
        <v>2147.05</v>
      </c>
    </row>
    <row r="70" spans="1:4" ht="18.75">
      <c r="A70" s="14" t="s">
        <v>13</v>
      </c>
      <c r="B70" s="29" t="s">
        <v>63</v>
      </c>
      <c r="C70" s="16">
        <f>SUM(C71:C75)</f>
        <v>12000</v>
      </c>
      <c r="D70" s="16">
        <f>SUM(D71:D75)</f>
        <v>13036.310000000001</v>
      </c>
    </row>
    <row r="71" spans="1:4" ht="18.75">
      <c r="A71" s="17"/>
      <c r="B71" s="26" t="s">
        <v>64</v>
      </c>
      <c r="C71" s="19">
        <v>3000</v>
      </c>
      <c r="D71" s="20">
        <f>647.96+170+22.84+76.38+60+213+187.5+90.75+50.09+90.75+5.45+80+40+75.5+58+60+34</f>
        <v>1962.22</v>
      </c>
    </row>
    <row r="72" spans="1:4" ht="18.75">
      <c r="A72" s="17"/>
      <c r="B72" s="26" t="s">
        <v>74</v>
      </c>
      <c r="C72" s="19"/>
      <c r="D72" s="20">
        <f>7+30+150+50</f>
        <v>237</v>
      </c>
    </row>
    <row r="73" spans="1:4" ht="18.75">
      <c r="A73" s="17"/>
      <c r="B73" s="26" t="s">
        <v>72</v>
      </c>
      <c r="C73" s="19"/>
      <c r="D73" s="20">
        <f>578.48+106.19+102.85+104.06+10.29+153.92+7.44</f>
        <v>1063.2300000000002</v>
      </c>
    </row>
    <row r="74" spans="1:4" ht="18.75">
      <c r="A74" s="17"/>
      <c r="B74" s="26" t="s">
        <v>79</v>
      </c>
      <c r="C74" s="19"/>
      <c r="D74" s="20">
        <f>20+13.5+40+21.2+114.95+180.01+35.7+12+52.6</f>
        <v>489.96</v>
      </c>
    </row>
    <row r="75" spans="1:4" ht="18.75">
      <c r="A75" s="17"/>
      <c r="B75" s="26" t="s">
        <v>65</v>
      </c>
      <c r="C75" s="19">
        <v>9000</v>
      </c>
      <c r="D75" s="20">
        <v>9283.9</v>
      </c>
    </row>
    <row r="76" spans="1:4" ht="18.75">
      <c r="A76" s="11"/>
      <c r="B76" s="31" t="s">
        <v>14</v>
      </c>
      <c r="C76" s="32">
        <f>SUM(C6,C11,C14,C18,C25,C29,C35,C46,C53,C59,C62,C64,C67,C70)</f>
        <v>185335</v>
      </c>
      <c r="D76" s="32">
        <f>SUM(D6,D11,D14,D18,D25,D29,D35,D46,D53,D59,D62,D64,D67,D70)</f>
        <v>185334.99999999997</v>
      </c>
    </row>
    <row r="77" spans="1:4" ht="18.75">
      <c r="A77" s="5"/>
      <c r="B77" s="6"/>
      <c r="C77" s="7"/>
      <c r="D77" s="8"/>
    </row>
    <row r="78" spans="2:4" ht="18.75">
      <c r="B78" s="3" t="s">
        <v>93</v>
      </c>
      <c r="D78" s="1" t="s">
        <v>94</v>
      </c>
    </row>
  </sheetData>
  <sheetProtection/>
  <mergeCells count="3">
    <mergeCell ref="C2:D2"/>
    <mergeCell ref="C3:D3"/>
    <mergeCell ref="C4:D4"/>
  </mergeCells>
  <printOptions/>
  <pageMargins left="1.1811023622047245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Vogina</dc:creator>
  <cp:keywords/>
  <dc:description/>
  <cp:lastModifiedBy>Laima Liepiņa</cp:lastModifiedBy>
  <cp:lastPrinted>2015-11-24T07:25:16Z</cp:lastPrinted>
  <dcterms:created xsi:type="dcterms:W3CDTF">2015-01-06T11:27:55Z</dcterms:created>
  <dcterms:modified xsi:type="dcterms:W3CDTF">2015-11-24T07:26:16Z</dcterms:modified>
  <cp:category/>
  <cp:version/>
  <cp:contentType/>
  <cp:contentStatus/>
</cp:coreProperties>
</file>